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emily.goodwin\Downloads\"/>
    </mc:Choice>
  </mc:AlternateContent>
  <xr:revisionPtr revIDLastSave="0" documentId="8_{BFB6CC66-6945-46C3-9759-7A5F0BC74EA1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5" i="1" l="1"/>
  <c r="D137" i="1"/>
  <c r="D109" i="1"/>
  <c r="D104" i="1"/>
  <c r="D51" i="1"/>
  <c r="F8" i="1" l="1"/>
  <c r="C233" i="1"/>
  <c r="C200" i="1"/>
  <c r="C180" i="1"/>
  <c r="C137" i="1"/>
  <c r="C114" i="1"/>
  <c r="C109" i="1"/>
  <c r="C104" i="1"/>
  <c r="C83" i="1"/>
  <c r="C73" i="1"/>
  <c r="C51" i="1"/>
  <c r="C19" i="1"/>
  <c r="C8" i="1"/>
  <c r="D233" i="1"/>
  <c r="D200" i="1"/>
  <c r="D83" i="1"/>
  <c r="D73" i="1"/>
  <c r="D114" i="1" l="1"/>
  <c r="C249" i="1" l="1"/>
  <c r="C252" i="1"/>
  <c r="C239" i="1"/>
  <c r="C206" i="1"/>
  <c r="C182" i="1"/>
  <c r="C171" i="1"/>
  <c r="C146" i="1"/>
  <c r="C139" i="1"/>
  <c r="C118" i="1"/>
  <c r="C76" i="1"/>
  <c r="C54" i="1"/>
  <c r="C41" i="1"/>
  <c r="C24" i="1"/>
  <c r="C12" i="1"/>
  <c r="C110" i="1" l="1"/>
  <c r="D139" i="1"/>
  <c r="F137" i="1" l="1"/>
  <c r="E137" i="1"/>
  <c r="F252" i="1" l="1"/>
  <c r="F249" i="1"/>
  <c r="F218" i="1"/>
  <c r="F200" i="1"/>
  <c r="F206" i="1" s="1"/>
  <c r="F180" i="1"/>
  <c r="F182" i="1" s="1"/>
  <c r="F171" i="1"/>
  <c r="F139" i="1"/>
  <c r="F146" i="1"/>
  <c r="F109" i="1"/>
  <c r="F104" i="1"/>
  <c r="F83" i="1"/>
  <c r="F86" i="1" s="1"/>
  <c r="F73" i="1"/>
  <c r="F76" i="1" s="1"/>
  <c r="F51" i="1"/>
  <c r="F41" i="1"/>
  <c r="F54" i="1"/>
  <c r="F24" i="1"/>
  <c r="F110" i="1" l="1"/>
  <c r="E263" i="1"/>
  <c r="D252" i="1"/>
  <c r="G252" i="1"/>
  <c r="H251" i="1"/>
  <c r="I251" i="1" s="1"/>
  <c r="G251" i="1"/>
  <c r="E251" i="1"/>
  <c r="D249" i="1"/>
  <c r="C253" i="1"/>
  <c r="H248" i="1"/>
  <c r="I248" i="1" s="1"/>
  <c r="G248" i="1"/>
  <c r="E248" i="1"/>
  <c r="H247" i="1"/>
  <c r="I247" i="1" s="1"/>
  <c r="G247" i="1"/>
  <c r="E247" i="1"/>
  <c r="H246" i="1"/>
  <c r="I246" i="1" s="1"/>
  <c r="G246" i="1"/>
  <c r="E246" i="1"/>
  <c r="H245" i="1"/>
  <c r="I245" i="1" s="1"/>
  <c r="G245" i="1"/>
  <c r="E245" i="1"/>
  <c r="H244" i="1"/>
  <c r="I244" i="1" s="1"/>
  <c r="G244" i="1"/>
  <c r="E244" i="1"/>
  <c r="H243" i="1"/>
  <c r="I243" i="1" s="1"/>
  <c r="G243" i="1"/>
  <c r="E243" i="1"/>
  <c r="H242" i="1"/>
  <c r="I242" i="1" s="1"/>
  <c r="G242" i="1"/>
  <c r="E242" i="1"/>
  <c r="H241" i="1"/>
  <c r="I241" i="1" s="1"/>
  <c r="G241" i="1"/>
  <c r="E241" i="1"/>
  <c r="H238" i="1"/>
  <c r="I238" i="1" s="1"/>
  <c r="G238" i="1"/>
  <c r="E238" i="1"/>
  <c r="H237" i="1"/>
  <c r="I237" i="1" s="1"/>
  <c r="G237" i="1"/>
  <c r="E237" i="1"/>
  <c r="H236" i="1"/>
  <c r="I236" i="1" s="1"/>
  <c r="G236" i="1"/>
  <c r="E236" i="1"/>
  <c r="H235" i="1"/>
  <c r="I235" i="1" s="1"/>
  <c r="G235" i="1"/>
  <c r="E235" i="1"/>
  <c r="H234" i="1"/>
  <c r="I234" i="1" s="1"/>
  <c r="G234" i="1"/>
  <c r="E234" i="1"/>
  <c r="F233" i="1"/>
  <c r="F239" i="1" s="1"/>
  <c r="F253" i="1" s="1"/>
  <c r="D239" i="1"/>
  <c r="H232" i="1"/>
  <c r="I232" i="1" s="1"/>
  <c r="G232" i="1"/>
  <c r="E232" i="1"/>
  <c r="H231" i="1"/>
  <c r="I231" i="1" s="1"/>
  <c r="G231" i="1"/>
  <c r="E231" i="1"/>
  <c r="H230" i="1"/>
  <c r="I230" i="1" s="1"/>
  <c r="G230" i="1"/>
  <c r="E230" i="1"/>
  <c r="D218" i="1"/>
  <c r="C218" i="1"/>
  <c r="H217" i="1"/>
  <c r="I217" i="1" s="1"/>
  <c r="G217" i="1"/>
  <c r="E217" i="1"/>
  <c r="H216" i="1"/>
  <c r="I216" i="1" s="1"/>
  <c r="G216" i="1"/>
  <c r="E216" i="1"/>
  <c r="H215" i="1"/>
  <c r="I215" i="1" s="1"/>
  <c r="G215" i="1"/>
  <c r="E215" i="1"/>
  <c r="H214" i="1"/>
  <c r="I214" i="1" s="1"/>
  <c r="G214" i="1"/>
  <c r="E214" i="1"/>
  <c r="H213" i="1"/>
  <c r="I213" i="1" s="1"/>
  <c r="G213" i="1"/>
  <c r="E213" i="1"/>
  <c r="H212" i="1"/>
  <c r="I212" i="1" s="1"/>
  <c r="G212" i="1"/>
  <c r="E212" i="1"/>
  <c r="H211" i="1"/>
  <c r="I211" i="1" s="1"/>
  <c r="G211" i="1"/>
  <c r="E211" i="1"/>
  <c r="H210" i="1"/>
  <c r="I210" i="1" s="1"/>
  <c r="G210" i="1"/>
  <c r="E210" i="1"/>
  <c r="H209" i="1"/>
  <c r="I209" i="1" s="1"/>
  <c r="G209" i="1"/>
  <c r="E209" i="1"/>
  <c r="H208" i="1"/>
  <c r="I208" i="1" s="1"/>
  <c r="G208" i="1"/>
  <c r="E208" i="1"/>
  <c r="H205" i="1"/>
  <c r="I205" i="1" s="1"/>
  <c r="G205" i="1"/>
  <c r="E205" i="1"/>
  <c r="H204" i="1"/>
  <c r="I204" i="1" s="1"/>
  <c r="G204" i="1"/>
  <c r="E204" i="1"/>
  <c r="H203" i="1"/>
  <c r="I203" i="1" s="1"/>
  <c r="G203" i="1"/>
  <c r="E203" i="1"/>
  <c r="H202" i="1"/>
  <c r="I202" i="1" s="1"/>
  <c r="G202" i="1"/>
  <c r="E202" i="1"/>
  <c r="H201" i="1"/>
  <c r="I201" i="1" s="1"/>
  <c r="G201" i="1"/>
  <c r="E201" i="1"/>
  <c r="D206" i="1"/>
  <c r="H199" i="1"/>
  <c r="I199" i="1" s="1"/>
  <c r="G199" i="1"/>
  <c r="E199" i="1"/>
  <c r="H198" i="1"/>
  <c r="I198" i="1" s="1"/>
  <c r="G198" i="1"/>
  <c r="E198" i="1"/>
  <c r="H197" i="1"/>
  <c r="I197" i="1" s="1"/>
  <c r="G197" i="1"/>
  <c r="E197" i="1"/>
  <c r="H181" i="1"/>
  <c r="I181" i="1" s="1"/>
  <c r="G181" i="1"/>
  <c r="E181" i="1"/>
  <c r="D180" i="1"/>
  <c r="D182" i="1" s="1"/>
  <c r="H179" i="1"/>
  <c r="I179" i="1" s="1"/>
  <c r="G179" i="1"/>
  <c r="E179" i="1"/>
  <c r="H178" i="1"/>
  <c r="I178" i="1" s="1"/>
  <c r="G178" i="1"/>
  <c r="E178" i="1"/>
  <c r="H177" i="1"/>
  <c r="I177" i="1" s="1"/>
  <c r="G177" i="1"/>
  <c r="E177" i="1"/>
  <c r="H176" i="1"/>
  <c r="I176" i="1" s="1"/>
  <c r="G176" i="1"/>
  <c r="E176" i="1"/>
  <c r="H175" i="1"/>
  <c r="I175" i="1" s="1"/>
  <c r="G175" i="1"/>
  <c r="E175" i="1"/>
  <c r="H174" i="1"/>
  <c r="I174" i="1" s="1"/>
  <c r="G174" i="1"/>
  <c r="E174" i="1"/>
  <c r="H173" i="1"/>
  <c r="I173" i="1" s="1"/>
  <c r="G173" i="1"/>
  <c r="E173" i="1"/>
  <c r="D171" i="1"/>
  <c r="H170" i="1"/>
  <c r="I170" i="1" s="1"/>
  <c r="G170" i="1"/>
  <c r="E170" i="1"/>
  <c r="H169" i="1"/>
  <c r="I169" i="1" s="1"/>
  <c r="G169" i="1"/>
  <c r="E169" i="1"/>
  <c r="H168" i="1"/>
  <c r="I168" i="1" s="1"/>
  <c r="G168" i="1"/>
  <c r="E168" i="1"/>
  <c r="H167" i="1"/>
  <c r="I167" i="1" s="1"/>
  <c r="G167" i="1"/>
  <c r="E167" i="1"/>
  <c r="H166" i="1"/>
  <c r="I166" i="1" s="1"/>
  <c r="G166" i="1"/>
  <c r="E166" i="1"/>
  <c r="H145" i="1"/>
  <c r="I145" i="1" s="1"/>
  <c r="G145" i="1"/>
  <c r="E145" i="1"/>
  <c r="H144" i="1"/>
  <c r="I144" i="1" s="1"/>
  <c r="G144" i="1"/>
  <c r="E144" i="1"/>
  <c r="H143" i="1"/>
  <c r="I143" i="1" s="1"/>
  <c r="G143" i="1"/>
  <c r="E143" i="1"/>
  <c r="H142" i="1"/>
  <c r="I142" i="1" s="1"/>
  <c r="G142" i="1"/>
  <c r="E142" i="1"/>
  <c r="H141" i="1"/>
  <c r="I141" i="1" s="1"/>
  <c r="G141" i="1"/>
  <c r="E141" i="1"/>
  <c r="H138" i="1"/>
  <c r="I138" i="1" s="1"/>
  <c r="G138" i="1"/>
  <c r="E138" i="1"/>
  <c r="H136" i="1"/>
  <c r="I136" i="1" s="1"/>
  <c r="G136" i="1"/>
  <c r="E136" i="1"/>
  <c r="H135" i="1"/>
  <c r="I135" i="1" s="1"/>
  <c r="G135" i="1"/>
  <c r="E135" i="1"/>
  <c r="H134" i="1"/>
  <c r="I134" i="1" s="1"/>
  <c r="G134" i="1"/>
  <c r="E134" i="1"/>
  <c r="H133" i="1"/>
  <c r="I133" i="1" s="1"/>
  <c r="G133" i="1"/>
  <c r="E133" i="1"/>
  <c r="H117" i="1"/>
  <c r="I117" i="1" s="1"/>
  <c r="G117" i="1"/>
  <c r="E117" i="1"/>
  <c r="H116" i="1"/>
  <c r="I116" i="1" s="1"/>
  <c r="G116" i="1"/>
  <c r="E116" i="1"/>
  <c r="H115" i="1"/>
  <c r="I115" i="1" s="1"/>
  <c r="G115" i="1"/>
  <c r="E115" i="1"/>
  <c r="F114" i="1"/>
  <c r="F118" i="1" s="1"/>
  <c r="D118" i="1"/>
  <c r="H113" i="1"/>
  <c r="I113" i="1" s="1"/>
  <c r="G113" i="1"/>
  <c r="E113" i="1"/>
  <c r="H112" i="1"/>
  <c r="I112" i="1" s="1"/>
  <c r="G112" i="1"/>
  <c r="E112" i="1"/>
  <c r="H108" i="1"/>
  <c r="I108" i="1" s="1"/>
  <c r="G108" i="1"/>
  <c r="E108" i="1"/>
  <c r="H107" i="1"/>
  <c r="I107" i="1" s="1"/>
  <c r="G107" i="1"/>
  <c r="E107" i="1"/>
  <c r="H106" i="1"/>
  <c r="I106" i="1" s="1"/>
  <c r="G106" i="1"/>
  <c r="E106" i="1"/>
  <c r="H105" i="1"/>
  <c r="I105" i="1" s="1"/>
  <c r="G105" i="1"/>
  <c r="E105" i="1"/>
  <c r="H103" i="1"/>
  <c r="I103" i="1" s="1"/>
  <c r="G103" i="1"/>
  <c r="E103" i="1"/>
  <c r="H102" i="1"/>
  <c r="I102" i="1" s="1"/>
  <c r="G102" i="1"/>
  <c r="E102" i="1"/>
  <c r="H101" i="1"/>
  <c r="I101" i="1" s="1"/>
  <c r="G101" i="1"/>
  <c r="E101" i="1"/>
  <c r="H100" i="1"/>
  <c r="I100" i="1" s="1"/>
  <c r="G100" i="1"/>
  <c r="E100" i="1"/>
  <c r="F89" i="1"/>
  <c r="F90" i="1" s="1"/>
  <c r="D89" i="1"/>
  <c r="C89" i="1"/>
  <c r="H88" i="1"/>
  <c r="I88" i="1" s="1"/>
  <c r="G88" i="1"/>
  <c r="E88" i="1"/>
  <c r="H85" i="1"/>
  <c r="I85" i="1" s="1"/>
  <c r="G85" i="1"/>
  <c r="E85" i="1"/>
  <c r="H84" i="1"/>
  <c r="I84" i="1" s="1"/>
  <c r="G84" i="1"/>
  <c r="E84" i="1"/>
  <c r="D86" i="1"/>
  <c r="H86" i="1" s="1"/>
  <c r="C86" i="1"/>
  <c r="H82" i="1"/>
  <c r="I82" i="1" s="1"/>
  <c r="G82" i="1"/>
  <c r="E82" i="1"/>
  <c r="H81" i="1"/>
  <c r="I81" i="1" s="1"/>
  <c r="G81" i="1"/>
  <c r="E81" i="1"/>
  <c r="H80" i="1"/>
  <c r="I80" i="1" s="1"/>
  <c r="G80" i="1"/>
  <c r="E80" i="1"/>
  <c r="H79" i="1"/>
  <c r="I79" i="1" s="1"/>
  <c r="G79" i="1"/>
  <c r="E79" i="1"/>
  <c r="D76" i="1"/>
  <c r="H75" i="1"/>
  <c r="I75" i="1" s="1"/>
  <c r="G75" i="1"/>
  <c r="E75" i="1"/>
  <c r="H74" i="1"/>
  <c r="I74" i="1" s="1"/>
  <c r="G74" i="1"/>
  <c r="E74" i="1"/>
  <c r="H72" i="1"/>
  <c r="I72" i="1" s="1"/>
  <c r="G72" i="1"/>
  <c r="E72" i="1"/>
  <c r="H71" i="1"/>
  <c r="I71" i="1" s="1"/>
  <c r="G71" i="1"/>
  <c r="E71" i="1"/>
  <c r="H70" i="1"/>
  <c r="I70" i="1" s="1"/>
  <c r="G70" i="1"/>
  <c r="E70" i="1"/>
  <c r="H69" i="1"/>
  <c r="I69" i="1" s="1"/>
  <c r="G69" i="1"/>
  <c r="E69" i="1"/>
  <c r="H68" i="1"/>
  <c r="I68" i="1" s="1"/>
  <c r="G68" i="1"/>
  <c r="E68" i="1"/>
  <c r="H67" i="1"/>
  <c r="I67" i="1" s="1"/>
  <c r="G67" i="1"/>
  <c r="E67" i="1"/>
  <c r="D54" i="1"/>
  <c r="H53" i="1"/>
  <c r="I53" i="1" s="1"/>
  <c r="G53" i="1"/>
  <c r="E53" i="1"/>
  <c r="H52" i="1"/>
  <c r="I52" i="1" s="1"/>
  <c r="G52" i="1"/>
  <c r="E52" i="1"/>
  <c r="H50" i="1"/>
  <c r="I50" i="1" s="1"/>
  <c r="G50" i="1"/>
  <c r="E50" i="1"/>
  <c r="H49" i="1"/>
  <c r="I49" i="1" s="1"/>
  <c r="G49" i="1"/>
  <c r="E49" i="1"/>
  <c r="H48" i="1"/>
  <c r="I48" i="1" s="1"/>
  <c r="G48" i="1"/>
  <c r="E48" i="1"/>
  <c r="H47" i="1"/>
  <c r="I47" i="1" s="1"/>
  <c r="G47" i="1"/>
  <c r="E47" i="1"/>
  <c r="H46" i="1"/>
  <c r="I46" i="1" s="1"/>
  <c r="G46" i="1"/>
  <c r="E46" i="1"/>
  <c r="H45" i="1"/>
  <c r="I45" i="1" s="1"/>
  <c r="G45" i="1"/>
  <c r="E45" i="1"/>
  <c r="H44" i="1"/>
  <c r="I44" i="1" s="1"/>
  <c r="G44" i="1"/>
  <c r="E44" i="1"/>
  <c r="H43" i="1"/>
  <c r="I43" i="1" s="1"/>
  <c r="G43" i="1"/>
  <c r="E43" i="1"/>
  <c r="D41" i="1"/>
  <c r="H40" i="1"/>
  <c r="I40" i="1" s="1"/>
  <c r="G40" i="1"/>
  <c r="E40" i="1"/>
  <c r="H39" i="1"/>
  <c r="I39" i="1" s="1"/>
  <c r="G39" i="1"/>
  <c r="E39" i="1"/>
  <c r="H38" i="1"/>
  <c r="I38" i="1" s="1"/>
  <c r="G38" i="1"/>
  <c r="E38" i="1"/>
  <c r="H37" i="1"/>
  <c r="I37" i="1" s="1"/>
  <c r="G37" i="1"/>
  <c r="E37" i="1"/>
  <c r="H36" i="1"/>
  <c r="I36" i="1" s="1"/>
  <c r="G36" i="1"/>
  <c r="E36" i="1"/>
  <c r="H35" i="1"/>
  <c r="I35" i="1" s="1"/>
  <c r="G35" i="1"/>
  <c r="E35" i="1"/>
  <c r="H34" i="1"/>
  <c r="I34" i="1" s="1"/>
  <c r="G34" i="1"/>
  <c r="E34" i="1"/>
  <c r="H23" i="1"/>
  <c r="I23" i="1" s="1"/>
  <c r="G23" i="1"/>
  <c r="E23" i="1"/>
  <c r="H22" i="1"/>
  <c r="I22" i="1" s="1"/>
  <c r="G22" i="1"/>
  <c r="E22" i="1"/>
  <c r="H21" i="1"/>
  <c r="I21" i="1" s="1"/>
  <c r="G21" i="1"/>
  <c r="E21" i="1"/>
  <c r="H20" i="1"/>
  <c r="I20" i="1" s="1"/>
  <c r="G20" i="1"/>
  <c r="E20" i="1"/>
  <c r="F19" i="1"/>
  <c r="D19" i="1"/>
  <c r="H18" i="1"/>
  <c r="I18" i="1" s="1"/>
  <c r="G18" i="1"/>
  <c r="E18" i="1"/>
  <c r="H17" i="1"/>
  <c r="I17" i="1" s="1"/>
  <c r="G17" i="1"/>
  <c r="E17" i="1"/>
  <c r="H16" i="1"/>
  <c r="I16" i="1" s="1"/>
  <c r="G16" i="1"/>
  <c r="E16" i="1"/>
  <c r="H15" i="1"/>
  <c r="I15" i="1" s="1"/>
  <c r="G15" i="1"/>
  <c r="E15" i="1"/>
  <c r="H14" i="1"/>
  <c r="I14" i="1" s="1"/>
  <c r="G14" i="1"/>
  <c r="E14" i="1"/>
  <c r="D12" i="1"/>
  <c r="H11" i="1"/>
  <c r="I11" i="1" s="1"/>
  <c r="G11" i="1"/>
  <c r="E11" i="1"/>
  <c r="H10" i="1"/>
  <c r="I10" i="1" s="1"/>
  <c r="G10" i="1"/>
  <c r="E10" i="1"/>
  <c r="H9" i="1"/>
  <c r="I9" i="1" s="1"/>
  <c r="G9" i="1"/>
  <c r="E9" i="1"/>
  <c r="F12" i="1"/>
  <c r="D8" i="1"/>
  <c r="H7" i="1"/>
  <c r="I7" i="1" s="1"/>
  <c r="G7" i="1"/>
  <c r="E7" i="1"/>
  <c r="H6" i="1"/>
  <c r="I6" i="1" s="1"/>
  <c r="G6" i="1"/>
  <c r="E6" i="1"/>
  <c r="H5" i="1"/>
  <c r="I5" i="1" s="1"/>
  <c r="G5" i="1"/>
  <c r="E5" i="1"/>
  <c r="H4" i="1"/>
  <c r="I4" i="1" s="1"/>
  <c r="G4" i="1"/>
  <c r="E4" i="1"/>
  <c r="H3" i="1"/>
  <c r="I3" i="1" s="1"/>
  <c r="G3" i="1"/>
  <c r="E3" i="1"/>
  <c r="F261" i="1" l="1"/>
  <c r="H139" i="1"/>
  <c r="I139" i="1" s="1"/>
  <c r="H249" i="1"/>
  <c r="I249" i="1" s="1"/>
  <c r="G109" i="1"/>
  <c r="G73" i="1"/>
  <c r="G76" i="1"/>
  <c r="E104" i="1"/>
  <c r="G19" i="1"/>
  <c r="G51" i="1"/>
  <c r="G54" i="1"/>
  <c r="H89" i="1"/>
  <c r="I89" i="1" s="1"/>
  <c r="G104" i="1"/>
  <c r="G206" i="1"/>
  <c r="H218" i="1"/>
  <c r="I218" i="1" s="1"/>
  <c r="E8" i="1"/>
  <c r="G8" i="1"/>
  <c r="E118" i="1"/>
  <c r="G83" i="1"/>
  <c r="E51" i="1"/>
  <c r="H54" i="1"/>
  <c r="I54" i="1" s="1"/>
  <c r="G89" i="1"/>
  <c r="G110" i="1"/>
  <c r="E109" i="1"/>
  <c r="E76" i="1"/>
  <c r="G86" i="1"/>
  <c r="G114" i="1"/>
  <c r="H233" i="1"/>
  <c r="I233" i="1" s="1"/>
  <c r="G180" i="1"/>
  <c r="H180" i="1"/>
  <c r="I180" i="1" s="1"/>
  <c r="E12" i="1"/>
  <c r="E41" i="1"/>
  <c r="H114" i="1"/>
  <c r="I114" i="1" s="1"/>
  <c r="E200" i="1"/>
  <c r="E252" i="1"/>
  <c r="G171" i="1"/>
  <c r="G218" i="1"/>
  <c r="G139" i="1"/>
  <c r="G200" i="1"/>
  <c r="I86" i="1"/>
  <c r="G12" i="1"/>
  <c r="G41" i="1"/>
  <c r="E19" i="1"/>
  <c r="E54" i="1"/>
  <c r="E73" i="1"/>
  <c r="E89" i="1"/>
  <c r="G118" i="1"/>
  <c r="G146" i="1"/>
  <c r="H200" i="1"/>
  <c r="I200" i="1" s="1"/>
  <c r="H252" i="1"/>
  <c r="I252" i="1" s="1"/>
  <c r="H83" i="1"/>
  <c r="I83" i="1" s="1"/>
  <c r="G137" i="1"/>
  <c r="H146" i="1"/>
  <c r="I146" i="1" s="1"/>
  <c r="G233" i="1"/>
  <c r="H76" i="1"/>
  <c r="I76" i="1" s="1"/>
  <c r="E171" i="1"/>
  <c r="E218" i="1"/>
  <c r="E239" i="1"/>
  <c r="H239" i="1"/>
  <c r="I239" i="1" s="1"/>
  <c r="G239" i="1"/>
  <c r="E233" i="1"/>
  <c r="E249" i="1"/>
  <c r="D253" i="1"/>
  <c r="G249" i="1"/>
  <c r="E206" i="1"/>
  <c r="H206" i="1"/>
  <c r="I206" i="1" s="1"/>
  <c r="E182" i="1"/>
  <c r="H182" i="1"/>
  <c r="I182" i="1" s="1"/>
  <c r="G182" i="1"/>
  <c r="H171" i="1"/>
  <c r="I171" i="1" s="1"/>
  <c r="E180" i="1"/>
  <c r="H137" i="1"/>
  <c r="I137" i="1" s="1"/>
  <c r="E139" i="1"/>
  <c r="E146" i="1"/>
  <c r="E114" i="1"/>
  <c r="H118" i="1"/>
  <c r="I118" i="1" s="1"/>
  <c r="H104" i="1"/>
  <c r="I104" i="1" s="1"/>
  <c r="H109" i="1"/>
  <c r="I109" i="1" s="1"/>
  <c r="D110" i="1"/>
  <c r="E86" i="1"/>
  <c r="C90" i="1"/>
  <c r="C261" i="1" s="1"/>
  <c r="E83" i="1"/>
  <c r="D90" i="1"/>
  <c r="H73" i="1"/>
  <c r="I73" i="1" s="1"/>
  <c r="H51" i="1"/>
  <c r="I51" i="1" s="1"/>
  <c r="H41" i="1"/>
  <c r="I41" i="1" s="1"/>
  <c r="G24" i="1"/>
  <c r="H19" i="1"/>
  <c r="I19" i="1" s="1"/>
  <c r="D24" i="1"/>
  <c r="H8" i="1"/>
  <c r="I8" i="1" s="1"/>
  <c r="H12" i="1"/>
  <c r="I12" i="1" s="1"/>
  <c r="D261" i="1" l="1"/>
  <c r="H261" i="1" s="1"/>
  <c r="G253" i="1"/>
  <c r="E253" i="1"/>
  <c r="G90" i="1"/>
  <c r="H253" i="1"/>
  <c r="I253" i="1" s="1"/>
  <c r="E110" i="1"/>
  <c r="H110" i="1"/>
  <c r="I110" i="1" s="1"/>
  <c r="H90" i="1"/>
  <c r="I90" i="1" s="1"/>
  <c r="E90" i="1"/>
  <c r="E24" i="1"/>
  <c r="H24" i="1"/>
  <c r="I24" i="1" s="1"/>
  <c r="E261" i="1" l="1"/>
  <c r="I261" i="1"/>
</calcChain>
</file>

<file path=xl/sharedStrings.xml><?xml version="1.0" encoding="utf-8"?>
<sst xmlns="http://schemas.openxmlformats.org/spreadsheetml/2006/main" count="434" uniqueCount="184">
  <si>
    <t>District or Independent                                        Health Department Assocation</t>
  </si>
  <si>
    <t>County</t>
  </si>
  <si>
    <t>Area Development District I - Purchase</t>
  </si>
  <si>
    <t>Purchase Dist. Health Dept.</t>
  </si>
  <si>
    <t>Ballard</t>
  </si>
  <si>
    <t>Carlisle</t>
  </si>
  <si>
    <t>Fulton</t>
  </si>
  <si>
    <t>Hickman</t>
  </si>
  <si>
    <t>McCracken</t>
  </si>
  <si>
    <t>Independent Health Dept.</t>
  </si>
  <si>
    <t>Calloway</t>
  </si>
  <si>
    <t>Graves</t>
  </si>
  <si>
    <t>Marshall</t>
  </si>
  <si>
    <t>TOTAL</t>
  </si>
  <si>
    <t>Area Development District II - Pennyrile</t>
  </si>
  <si>
    <t>Pennyrile Dist. Health Dept.</t>
  </si>
  <si>
    <t>Caldwell</t>
  </si>
  <si>
    <t>Crittenden</t>
  </si>
  <si>
    <t>Livingston</t>
  </si>
  <si>
    <t>Lyon</t>
  </si>
  <si>
    <t>Trigg</t>
  </si>
  <si>
    <t>Christian</t>
  </si>
  <si>
    <t>Hopkins</t>
  </si>
  <si>
    <t>Muhlenberg</t>
  </si>
  <si>
    <t>Todd</t>
  </si>
  <si>
    <t>* Suspected but Never Confirmed TB cases</t>
  </si>
  <si>
    <t xml:space="preserve">† Case Rate = # of cases/100,000  —  Note: Rates calculated from numerators less than 20 may not be reliably used to determine trends. </t>
  </si>
  <si>
    <t>Area Development District III - Green River</t>
  </si>
  <si>
    <t>Green River Dist. Health Dept.</t>
  </si>
  <si>
    <t>Daviess</t>
  </si>
  <si>
    <t>Hancock</t>
  </si>
  <si>
    <t>Henderson</t>
  </si>
  <si>
    <t>McLean</t>
  </si>
  <si>
    <t>Ohio</t>
  </si>
  <si>
    <t>Union</t>
  </si>
  <si>
    <t>Webster</t>
  </si>
  <si>
    <t>Area Development District IV - Barren River</t>
  </si>
  <si>
    <t>Barren River Dist. Health Dept.</t>
  </si>
  <si>
    <t>Barren</t>
  </si>
  <si>
    <t>Butler</t>
  </si>
  <si>
    <t>Edmonson</t>
  </si>
  <si>
    <t>Hart</t>
  </si>
  <si>
    <t>Logan</t>
  </si>
  <si>
    <t>Metcalfe</t>
  </si>
  <si>
    <t>Simpson</t>
  </si>
  <si>
    <t>Warren</t>
  </si>
  <si>
    <t>Allen</t>
  </si>
  <si>
    <t>Monroe</t>
  </si>
  <si>
    <t>Area Development District V - Lincoln Trail</t>
  </si>
  <si>
    <t>Lincoln Trail Dist. Health Dept.</t>
  </si>
  <si>
    <t>Hardin</t>
  </si>
  <si>
    <t>LaRue</t>
  </si>
  <si>
    <t>Marion</t>
  </si>
  <si>
    <t>Meade</t>
  </si>
  <si>
    <t>Nelson</t>
  </si>
  <si>
    <t>Washington</t>
  </si>
  <si>
    <t>Breckinridge</t>
  </si>
  <si>
    <t>Grayson</t>
  </si>
  <si>
    <t>Area Development District VI - KIPDA</t>
  </si>
  <si>
    <t>North Central Region</t>
  </si>
  <si>
    <t>North Central Dist. Health Dept.</t>
  </si>
  <si>
    <t>Henry</t>
  </si>
  <si>
    <t>Shelby</t>
  </si>
  <si>
    <t>Spencer</t>
  </si>
  <si>
    <t>Trimble</t>
  </si>
  <si>
    <t>Bullitt</t>
  </si>
  <si>
    <t>Oldham</t>
  </si>
  <si>
    <t>Jefferson</t>
  </si>
  <si>
    <t>Area Development District VII - Northern Kentucky</t>
  </si>
  <si>
    <t>North. Kentucky Dist. Health Dept.</t>
  </si>
  <si>
    <t>Boone</t>
  </si>
  <si>
    <t>Campbell</t>
  </si>
  <si>
    <t>Grant</t>
  </si>
  <si>
    <t>Kenton</t>
  </si>
  <si>
    <t>Three Rivers Dist. Health Dept.</t>
  </si>
  <si>
    <t>Carroll</t>
  </si>
  <si>
    <t>Gallatin</t>
  </si>
  <si>
    <t>Owen</t>
  </si>
  <si>
    <t>Pendleton</t>
  </si>
  <si>
    <t>Area Development District VIII - Buffalo Trace</t>
  </si>
  <si>
    <t>Buffalo Trace Dist. Health Dept.</t>
  </si>
  <si>
    <t>Mason</t>
  </si>
  <si>
    <t>Robertson</t>
  </si>
  <si>
    <t>Bracken</t>
  </si>
  <si>
    <t>Fleming</t>
  </si>
  <si>
    <t>Lewis</t>
  </si>
  <si>
    <t>Area Development District IX - Gateway</t>
  </si>
  <si>
    <t>Gateway Dist. Health Dept.</t>
  </si>
  <si>
    <t>Bath</t>
  </si>
  <si>
    <t>Menifee</t>
  </si>
  <si>
    <t>Morgan</t>
  </si>
  <si>
    <t>Rowan</t>
  </si>
  <si>
    <t>Montgomery</t>
  </si>
  <si>
    <t>District X - FIVCO</t>
  </si>
  <si>
    <t>Boyd</t>
  </si>
  <si>
    <t>Carter</t>
  </si>
  <si>
    <t>Greenup</t>
  </si>
  <si>
    <t>Lawrence</t>
  </si>
  <si>
    <t>Area Development District XI - Big Sandy</t>
  </si>
  <si>
    <t>Floyd</t>
  </si>
  <si>
    <t>Johnson</t>
  </si>
  <si>
    <t>Magoffin</t>
  </si>
  <si>
    <t>Martin</t>
  </si>
  <si>
    <t>Pike</t>
  </si>
  <si>
    <t>Area Development District XII - Kentucky River</t>
  </si>
  <si>
    <t>Kentucky River Dist. Health Dept.</t>
  </si>
  <si>
    <t>Knott</t>
  </si>
  <si>
    <t>Lee</t>
  </si>
  <si>
    <t>Leslie</t>
  </si>
  <si>
    <t>Letcher</t>
  </si>
  <si>
    <t>Owsley</t>
  </si>
  <si>
    <t>Perry</t>
  </si>
  <si>
    <t>Wolfe</t>
  </si>
  <si>
    <t>Breathitt</t>
  </si>
  <si>
    <t>Area Development District XIII - Cumberland Valley</t>
  </si>
  <si>
    <t>Clay</t>
  </si>
  <si>
    <t>Jackson</t>
  </si>
  <si>
    <t>Rockcastle</t>
  </si>
  <si>
    <t>Bell</t>
  </si>
  <si>
    <t>Harlan</t>
  </si>
  <si>
    <t>Knox</t>
  </si>
  <si>
    <t>Laurel</t>
  </si>
  <si>
    <t>Whitley</t>
  </si>
  <si>
    <t>Area Development District XIV - Lake Cumberland</t>
  </si>
  <si>
    <t>Lake Cumberland Dist. Health Dept.</t>
  </si>
  <si>
    <t>Adair</t>
  </si>
  <si>
    <t>Casey</t>
  </si>
  <si>
    <t>Clinton</t>
  </si>
  <si>
    <t>Cumberland</t>
  </si>
  <si>
    <t>Green</t>
  </si>
  <si>
    <t>McCreary</t>
  </si>
  <si>
    <t>Pulaski</t>
  </si>
  <si>
    <t>Russell</t>
  </si>
  <si>
    <t>Taylor</t>
  </si>
  <si>
    <t>Wayne</t>
  </si>
  <si>
    <t>Area Development District XV - Bluegrass</t>
  </si>
  <si>
    <t>Bluegrass Capital Region</t>
  </si>
  <si>
    <t>WEDCO Dist. Health Dept.</t>
  </si>
  <si>
    <t>Harrison</t>
  </si>
  <si>
    <t>Nicholas</t>
  </si>
  <si>
    <t>Scott</t>
  </si>
  <si>
    <t>Anderson</t>
  </si>
  <si>
    <t>Bourbon</t>
  </si>
  <si>
    <t>Franklin</t>
  </si>
  <si>
    <t>Jessamine</t>
  </si>
  <si>
    <t>Woodford</t>
  </si>
  <si>
    <t>Bluegrass South Region</t>
  </si>
  <si>
    <t>Boyle</t>
  </si>
  <si>
    <t>Clark</t>
  </si>
  <si>
    <t>Estill</t>
  </si>
  <si>
    <t>Garrard</t>
  </si>
  <si>
    <t>Lincoln</t>
  </si>
  <si>
    <t>Madison</t>
  </si>
  <si>
    <t>Mercer</t>
  </si>
  <si>
    <t>Powell</t>
  </si>
  <si>
    <t>Lexington-Fayette Region</t>
  </si>
  <si>
    <t>Fayette</t>
  </si>
  <si>
    <t>Kentucky Totals</t>
  </si>
  <si>
    <t>United States</t>
  </si>
  <si>
    <t>Cumberland Valley Dist. Health Dp.</t>
  </si>
  <si>
    <r>
      <t xml:space="preserve">Suggested Citation:  </t>
    </r>
    <r>
      <rPr>
        <sz val="10"/>
        <rFont val="Arial"/>
        <family val="2"/>
      </rPr>
      <t xml:space="preserve">Cabinet for Health and Family Services, Department for Public Health, Division of Epidemiology and Health Planning, Infectious Disease Branch, Kentucky Tuberculosis Program, 502-564-4276, </t>
    </r>
    <r>
      <rPr>
        <u/>
        <sz val="10"/>
        <color rgb="FF0070C0"/>
        <rFont val="Arial"/>
        <family val="2"/>
      </rPr>
      <t>https://chfs.ky.gov/agencies/dph/dehp/idb/Pages/tuberculosis.aspx</t>
    </r>
  </si>
  <si>
    <r>
      <rPr>
        <sz val="10"/>
        <rFont val="Arial"/>
        <family val="2"/>
      </rPr>
      <t xml:space="preserve">μ Confirmed case definition per the CSTE </t>
    </r>
    <r>
      <rPr>
        <u/>
        <sz val="10"/>
        <color theme="10"/>
        <rFont val="Arial"/>
        <family val="2"/>
      </rPr>
      <t>case definition</t>
    </r>
  </si>
  <si>
    <t>A.D.D. Total</t>
  </si>
  <si>
    <t>Distrist HD Subtotal</t>
  </si>
  <si>
    <t>Regional Subtotal</t>
  </si>
  <si>
    <t>Louisville-Metro Region</t>
  </si>
  <si>
    <t>A.D.D. TOTAL</t>
  </si>
  <si>
    <t>Distrist HD Subtotal**</t>
  </si>
  <si>
    <t>**Gateway Dist. Health Department totals and calculcations include Elloitt County</t>
  </si>
  <si>
    <t>Elliott**</t>
  </si>
  <si>
    <r>
      <t>Rate</t>
    </r>
    <r>
      <rPr>
        <b/>
        <vertAlign val="superscript"/>
        <sz val="9"/>
        <color indexed="9"/>
        <rFont val="Arial"/>
        <family val="2"/>
      </rPr>
      <t>§,†</t>
    </r>
    <r>
      <rPr>
        <b/>
        <sz val="9"/>
        <color indexed="9"/>
        <rFont val="Arial"/>
        <family val="2"/>
      </rPr>
      <t xml:space="preserve"> of
Confirmed 
TB Cases </t>
    </r>
  </si>
  <si>
    <r>
      <t>Rate</t>
    </r>
    <r>
      <rPr>
        <b/>
        <vertAlign val="superscript"/>
        <sz val="9"/>
        <color indexed="9"/>
        <rFont val="Arial"/>
        <family val="2"/>
      </rPr>
      <t xml:space="preserve">§,† </t>
    </r>
    <r>
      <rPr>
        <b/>
        <sz val="9"/>
        <color indexed="9"/>
        <rFont val="Arial"/>
        <family val="2"/>
      </rPr>
      <t xml:space="preserve"> of
Total
TB Cases</t>
    </r>
  </si>
  <si>
    <r>
      <t>Rate</t>
    </r>
    <r>
      <rPr>
        <b/>
        <vertAlign val="superscript"/>
        <sz val="9"/>
        <color indexed="9"/>
        <rFont val="Arial"/>
        <family val="2"/>
      </rPr>
      <t xml:space="preserve">§,† </t>
    </r>
    <r>
      <rPr>
        <b/>
        <sz val="9"/>
        <color indexed="9"/>
        <rFont val="Arial"/>
        <family val="2"/>
      </rPr>
      <t xml:space="preserve"> of
"Suspected"*
TB Cases</t>
    </r>
  </si>
  <si>
    <t>Total
Number of Cases &amp; "Suspects"</t>
  </si>
  <si>
    <r>
      <rPr>
        <b/>
        <u/>
        <sz val="10"/>
        <rFont val="Arial"/>
        <family val="2"/>
      </rPr>
      <t>Source</t>
    </r>
    <r>
      <rPr>
        <sz val="10"/>
        <rFont val="Arial"/>
        <family val="2"/>
      </rPr>
      <t xml:space="preserve">: Schildknecht K, Pratt R, Feng P, Price C, Self J. Tuberculosis - United States, 2022. MMWR Morb Mortal Wkly Rep 2023;72:297-303. DOI: </t>
    </r>
    <r>
      <rPr>
        <u/>
        <sz val="10"/>
        <color rgb="FF0000CC"/>
        <rFont val="Arial"/>
        <family val="2"/>
      </rPr>
      <t>http://dx.doi.org/10.15585/mmwr.mm7212a1</t>
    </r>
  </si>
  <si>
    <t>Updated as of 06/2/2025</t>
  </si>
  <si>
    <t xml:space="preserve">2023 population estimates are currently being used for incidence rate calculations until 2024 estimates become avaliable. </t>
  </si>
  <si>
    <t>§ Annual Estimates of the Resident Population: July 1, 2023.  (Source: U.S. Census Bureau, Population Division)</t>
  </si>
  <si>
    <r>
      <t># of 2025 Confirmed 
TB Cases</t>
    </r>
    <r>
      <rPr>
        <b/>
        <vertAlign val="superscript"/>
        <sz val="9"/>
        <color indexed="9"/>
        <rFont val="Arial"/>
        <family val="2"/>
      </rPr>
      <t>µ</t>
    </r>
  </si>
  <si>
    <t># of 2025
"Suspected"* 
TB Cases</t>
  </si>
  <si>
    <r>
      <t xml:space="preserve">Population </t>
    </r>
    <r>
      <rPr>
        <b/>
        <vertAlign val="superscript"/>
        <sz val="9"/>
        <color indexed="9"/>
        <rFont val="Arial"/>
        <family val="2"/>
      </rPr>
      <t>§</t>
    </r>
    <r>
      <rPr>
        <b/>
        <sz val="9"/>
        <color indexed="9"/>
        <rFont val="Arial"/>
        <family val="2"/>
      </rPr>
      <t xml:space="preserve">
in 2025</t>
    </r>
  </si>
  <si>
    <t xml:space="preserve">2024 population estimates are currently being used for incidence rate calculations until 2025 estimates become avaliable. </t>
  </si>
  <si>
    <t>Updated as of 06/2/2026</t>
  </si>
  <si>
    <t>§ Annual Estimates of the Resident Population: July 1, 2025.  (Source: U.S. Census Bureau, Population Division)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</si>
</sst>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rgb="FF0070C0"/>
      <name val="Arial"/>
      <family val="2"/>
    </font>
    <font>
      <u/>
      <sz val="10"/>
      <color theme="10"/>
      <name val="Arial"/>
      <family val="2"/>
    </font>
    <font>
      <b/>
      <sz val="9"/>
      <color theme="0"/>
      <name val="Arial"/>
      <family val="2"/>
    </font>
    <font>
      <b/>
      <sz val="9"/>
      <color indexed="9"/>
      <name val="Arial"/>
      <family val="2"/>
    </font>
    <font>
      <b/>
      <vertAlign val="superscript"/>
      <sz val="9"/>
      <color indexed="9"/>
      <name val="Arial"/>
      <family val="2"/>
    </font>
    <font>
      <b/>
      <u/>
      <sz val="10"/>
      <name val="Arial"/>
      <family val="2"/>
    </font>
    <font>
      <u/>
      <sz val="10"/>
      <color rgb="FF0000CC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horizontal="left" vertical="center" wrapText="1" indent="1"/>
    </xf>
    <xf numFmtId="0" fontId="2" fillId="6" borderId="1" xfId="2" applyFill="1" applyBorder="1" applyAlignment="1">
      <alignment horizontal="left" vertical="center" inden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left" vertical="center" wrapText="1"/>
    </xf>
    <xf numFmtId="0" fontId="5" fillId="6" borderId="1" xfId="2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 indent="1"/>
    </xf>
    <xf numFmtId="3" fontId="8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/>
    </xf>
    <xf numFmtId="0" fontId="2" fillId="7" borderId="1" xfId="0" applyFont="1" applyFill="1" applyBorder="1" applyAlignment="1">
      <alignment horizontal="left" vertical="center" wrapText="1" indent="1"/>
    </xf>
    <xf numFmtId="0" fontId="2" fillId="7" borderId="1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center" indent="3"/>
    </xf>
    <xf numFmtId="0" fontId="5" fillId="7" borderId="1" xfId="0" applyFont="1" applyFill="1" applyBorder="1" applyAlignment="1">
      <alignment horizontal="left" vertical="center" wrapText="1" indent="1"/>
    </xf>
    <xf numFmtId="3" fontId="8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 indent="3"/>
    </xf>
    <xf numFmtId="3" fontId="4" fillId="0" borderId="1" xfId="0" applyNumberFormat="1" applyFont="1" applyBorder="1" applyAlignment="1">
      <alignment horizontal="right" vertical="center" indent="3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165" fontId="2" fillId="6" borderId="1" xfId="0" applyNumberFormat="1" applyFont="1" applyFill="1" applyBorder="1" applyAlignment="1">
      <alignment horizontal="left" vertical="center" indent="1"/>
    </xf>
    <xf numFmtId="165" fontId="3" fillId="0" borderId="1" xfId="0" applyNumberFormat="1" applyFont="1" applyBorder="1" applyAlignment="1">
      <alignment horizontal="right" vertical="center" indent="3"/>
    </xf>
    <xf numFmtId="165" fontId="2" fillId="0" borderId="1" xfId="0" applyNumberFormat="1" applyFont="1" applyBorder="1" applyAlignment="1">
      <alignment horizontal="right" vertical="center" indent="3"/>
    </xf>
    <xf numFmtId="0" fontId="3" fillId="6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 indent="4"/>
    </xf>
    <xf numFmtId="0" fontId="2" fillId="0" borderId="1" xfId="3" applyBorder="1" applyAlignment="1">
      <alignment horizontal="right" vertical="center" indent="3"/>
    </xf>
    <xf numFmtId="0" fontId="3" fillId="0" borderId="1" xfId="0" applyFont="1" applyBorder="1" applyAlignment="1">
      <alignment horizontal="right" vertical="center" indent="3"/>
    </xf>
    <xf numFmtId="164" fontId="8" fillId="0" borderId="1" xfId="1" applyNumberFormat="1" applyFont="1" applyBorder="1" applyAlignment="1">
      <alignment horizontal="right" vertical="center"/>
    </xf>
    <xf numFmtId="166" fontId="4" fillId="0" borderId="1" xfId="1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3" fontId="5" fillId="0" borderId="1" xfId="3" applyNumberFormat="1" applyFont="1" applyBorder="1" applyAlignment="1">
      <alignment horizontal="right" vertical="center" indent="3"/>
    </xf>
    <xf numFmtId="0" fontId="4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right" vertical="center" indent="2"/>
    </xf>
    <xf numFmtId="0" fontId="3" fillId="2" borderId="1" xfId="0" applyFont="1" applyFill="1" applyBorder="1" applyAlignment="1">
      <alignment horizontal="left" vertical="center" indent="4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indent="4"/>
    </xf>
    <xf numFmtId="164" fontId="4" fillId="0" borderId="1" xfId="1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/>
    <xf numFmtId="0" fontId="3" fillId="0" borderId="0" xfId="0" applyFont="1"/>
    <xf numFmtId="0" fontId="7" fillId="6" borderId="1" xfId="2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0" fontId="2" fillId="0" borderId="0" xfId="0" applyFont="1"/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164" fontId="14" fillId="3" borderId="1" xfId="1" applyNumberFormat="1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" fontId="14" fillId="3" borderId="1" xfId="2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12" fillId="0" borderId="0" xfId="4" applyFont="1" applyBorder="1" applyAlignment="1"/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2" fillId="0" borderId="1" xfId="4" applyFont="1" applyFill="1" applyBorder="1" applyAlignment="1">
      <alignment vertical="center" wrapText="1"/>
    </xf>
  </cellXfs>
  <cellStyles count="5">
    <cellStyle name="Comma" xfId="1" builtinId="3"/>
    <cellStyle name="Hyperlink" xfId="4" builtinId="8"/>
    <cellStyle name="Normal" xfId="0" builtinId="0"/>
    <cellStyle name="Normal 2" xfId="2" xr:uid="{00000000-0005-0000-0000-000003000000}"/>
    <cellStyle name="Normal 2 2" xfId="3" xr:uid="{00000000-0005-0000-0000-000004000000}"/>
  </cellStyles>
  <dxfs count="2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n.cdc.gov/nndss/conditions/tuberculosis/case-definition/2009/" TargetMode="External"/><Relationship Id="rId3" Type="http://schemas.openxmlformats.org/officeDocument/2006/relationships/hyperlink" Target="https://wwwn.cdc.gov/nndss/conditions/tuberculosis/case-definition/2009/" TargetMode="External"/><Relationship Id="rId7" Type="http://schemas.openxmlformats.org/officeDocument/2006/relationships/hyperlink" Target="https://wwwn.cdc.gov/nndss/conditions/tuberculosis/case-definition/2009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n.cdc.gov/nndss/conditions/tuberculosis/case-definition/2009/" TargetMode="External"/><Relationship Id="rId1" Type="http://schemas.openxmlformats.org/officeDocument/2006/relationships/hyperlink" Target="https://wwwn.cdc.gov/nndss/conditions/tuberculosis/case-definition/2009/" TargetMode="External"/><Relationship Id="rId6" Type="http://schemas.openxmlformats.org/officeDocument/2006/relationships/hyperlink" Target="https://wwwn.cdc.gov/nndss/conditions/tuberculosis/case-definition/2009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n.cdc.gov/nndss/conditions/tuberculosis/case-definition/2009/" TargetMode="External"/><Relationship Id="rId10" Type="http://schemas.openxmlformats.org/officeDocument/2006/relationships/hyperlink" Target="https://www.cdc.gov/mmwr/volumes/72/wr/mm7212a1.htm" TargetMode="External"/><Relationship Id="rId4" Type="http://schemas.openxmlformats.org/officeDocument/2006/relationships/hyperlink" Target="https://wwwn.cdc.gov/nndss/conditions/tuberculosis/case-definition/2009/" TargetMode="External"/><Relationship Id="rId9" Type="http://schemas.openxmlformats.org/officeDocument/2006/relationships/hyperlink" Target="https://wwwn.cdc.gov/nndss/conditions/tuberculosis/case-definition/20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4"/>
  <sheetViews>
    <sheetView tabSelected="1" view="pageLayout" topLeftCell="A227" zoomScale="90" zoomScaleNormal="100" zoomScalePageLayoutView="90" workbookViewId="0">
      <selection activeCell="A228" sqref="A228"/>
    </sheetView>
  </sheetViews>
  <sheetFormatPr defaultColWidth="8.7109375" defaultRowHeight="14.25" x14ac:dyDescent="0.2"/>
  <cols>
    <col min="1" max="1" width="33.85546875" style="65" customWidth="1"/>
    <col min="2" max="2" width="19.42578125" style="65" bestFit="1" customWidth="1"/>
    <col min="3" max="3" width="13.28515625" style="65" bestFit="1" customWidth="1"/>
    <col min="4" max="5" width="10.5703125" style="65" bestFit="1" customWidth="1"/>
    <col min="6" max="7" width="11.7109375" style="65" bestFit="1" customWidth="1"/>
    <col min="8" max="8" width="10.85546875" style="65" customWidth="1"/>
    <col min="9" max="9" width="11.42578125" style="65" customWidth="1"/>
    <col min="10" max="16384" width="8.7109375" style="65"/>
  </cols>
  <sheetData>
    <row r="1" spans="1:9" s="1" customFormat="1" ht="49.5" x14ac:dyDescent="0.25">
      <c r="A1" s="70" t="s">
        <v>0</v>
      </c>
      <c r="B1" s="71" t="s">
        <v>1</v>
      </c>
      <c r="C1" s="72" t="s">
        <v>180</v>
      </c>
      <c r="D1" s="73" t="s">
        <v>178</v>
      </c>
      <c r="E1" s="74" t="s">
        <v>170</v>
      </c>
      <c r="F1" s="75" t="s">
        <v>179</v>
      </c>
      <c r="G1" s="74" t="s">
        <v>172</v>
      </c>
      <c r="H1" s="74" t="s">
        <v>173</v>
      </c>
      <c r="I1" s="74" t="s">
        <v>171</v>
      </c>
    </row>
    <row r="2" spans="1:9" ht="14.25" customHeight="1" x14ac:dyDescent="0.2">
      <c r="A2" s="84" t="s">
        <v>2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2" t="s">
        <v>3</v>
      </c>
      <c r="B3" s="3" t="s">
        <v>4</v>
      </c>
      <c r="C3" s="4">
        <v>7594</v>
      </c>
      <c r="D3" s="5">
        <v>0</v>
      </c>
      <c r="E3" s="6">
        <f>D3/C3*100000</f>
        <v>0</v>
      </c>
      <c r="F3" s="5">
        <v>0</v>
      </c>
      <c r="G3" s="6">
        <f>SUM(F3/C3)*100000</f>
        <v>0</v>
      </c>
      <c r="H3" s="7">
        <f>SUM(D3,F3)</f>
        <v>0</v>
      </c>
      <c r="I3" s="8">
        <f>SUM(H3/C3)*100000</f>
        <v>0</v>
      </c>
    </row>
    <row r="4" spans="1:9" x14ac:dyDescent="0.2">
      <c r="A4" s="2" t="s">
        <v>3</v>
      </c>
      <c r="B4" s="3" t="s">
        <v>5</v>
      </c>
      <c r="C4" s="4">
        <v>4747</v>
      </c>
      <c r="D4" s="5">
        <v>0</v>
      </c>
      <c r="E4" s="6">
        <f t="shared" ref="E4:E12" si="0">D4/C4*100000</f>
        <v>0</v>
      </c>
      <c r="F4" s="5">
        <v>0</v>
      </c>
      <c r="G4" s="6">
        <f t="shared" ref="G4:G12" si="1">SUM(F4/C4)*100000</f>
        <v>0</v>
      </c>
      <c r="H4" s="7">
        <f t="shared" ref="H4:H7" si="2">SUM(D4,F4)</f>
        <v>0</v>
      </c>
      <c r="I4" s="8">
        <f t="shared" ref="I4:I12" si="3">SUM(H4/C4)*100000</f>
        <v>0</v>
      </c>
    </row>
    <row r="5" spans="1:9" x14ac:dyDescent="0.2">
      <c r="A5" s="2" t="s">
        <v>3</v>
      </c>
      <c r="B5" s="3" t="s">
        <v>6</v>
      </c>
      <c r="C5" s="4">
        <v>6218</v>
      </c>
      <c r="D5" s="5">
        <v>0</v>
      </c>
      <c r="E5" s="6">
        <f t="shared" si="0"/>
        <v>0</v>
      </c>
      <c r="F5" s="5">
        <v>0</v>
      </c>
      <c r="G5" s="6">
        <f t="shared" si="1"/>
        <v>0</v>
      </c>
      <c r="H5" s="7">
        <f t="shared" si="2"/>
        <v>0</v>
      </c>
      <c r="I5" s="8">
        <f t="shared" si="3"/>
        <v>0</v>
      </c>
    </row>
    <row r="6" spans="1:9" x14ac:dyDescent="0.2">
      <c r="A6" s="2" t="s">
        <v>3</v>
      </c>
      <c r="B6" s="3" t="s">
        <v>7</v>
      </c>
      <c r="C6" s="4">
        <v>4393</v>
      </c>
      <c r="D6" s="5">
        <v>0</v>
      </c>
      <c r="E6" s="6">
        <f t="shared" si="0"/>
        <v>0</v>
      </c>
      <c r="F6" s="5">
        <v>0</v>
      </c>
      <c r="G6" s="6">
        <f t="shared" si="1"/>
        <v>0</v>
      </c>
      <c r="H6" s="7">
        <f t="shared" si="2"/>
        <v>0</v>
      </c>
      <c r="I6" s="8">
        <f t="shared" si="3"/>
        <v>0</v>
      </c>
    </row>
    <row r="7" spans="1:9" x14ac:dyDescent="0.2">
      <c r="A7" s="2" t="s">
        <v>3</v>
      </c>
      <c r="B7" s="3" t="s">
        <v>8</v>
      </c>
      <c r="C7" s="4">
        <v>67553</v>
      </c>
      <c r="D7" s="5">
        <v>1</v>
      </c>
      <c r="E7" s="6">
        <f t="shared" si="0"/>
        <v>1.4803191568102083</v>
      </c>
      <c r="F7" s="5">
        <v>2</v>
      </c>
      <c r="G7" s="6">
        <f t="shared" si="1"/>
        <v>2.9606383136204166</v>
      </c>
      <c r="H7" s="7">
        <f t="shared" si="2"/>
        <v>3</v>
      </c>
      <c r="I7" s="8">
        <f t="shared" si="3"/>
        <v>4.4409574704306243</v>
      </c>
    </row>
    <row r="8" spans="1:9" x14ac:dyDescent="0.2">
      <c r="A8" s="9"/>
      <c r="B8" s="67" t="s">
        <v>163</v>
      </c>
      <c r="C8" s="29">
        <f>SUM(C3:C7)</f>
        <v>90505</v>
      </c>
      <c r="D8" s="11">
        <f>SUM(D3:D7)</f>
        <v>1</v>
      </c>
      <c r="E8" s="12">
        <f t="shared" si="0"/>
        <v>1.1049113308656981</v>
      </c>
      <c r="F8" s="11">
        <f>SUM(F3:F7)</f>
        <v>2</v>
      </c>
      <c r="G8" s="12">
        <f t="shared" si="1"/>
        <v>2.2098226617313963</v>
      </c>
      <c r="H8" s="14">
        <f>SUM(D8,F8)</f>
        <v>3</v>
      </c>
      <c r="I8" s="12">
        <f t="shared" si="3"/>
        <v>3.3147339925970942</v>
      </c>
    </row>
    <row r="9" spans="1:9" x14ac:dyDescent="0.2">
      <c r="A9" s="15" t="s">
        <v>9</v>
      </c>
      <c r="B9" s="3" t="s">
        <v>10</v>
      </c>
      <c r="C9" s="4">
        <v>39421</v>
      </c>
      <c r="D9" s="5">
        <v>0</v>
      </c>
      <c r="E9" s="6">
        <f t="shared" si="0"/>
        <v>0</v>
      </c>
      <c r="F9" s="5">
        <v>1</v>
      </c>
      <c r="G9" s="6">
        <f t="shared" si="1"/>
        <v>2.5367190076355244</v>
      </c>
      <c r="H9" s="7">
        <f t="shared" ref="H9:H12" si="4">SUM(D9,F9)</f>
        <v>1</v>
      </c>
      <c r="I9" s="8">
        <f t="shared" si="3"/>
        <v>2.5367190076355244</v>
      </c>
    </row>
    <row r="10" spans="1:9" x14ac:dyDescent="0.2">
      <c r="A10" s="15" t="s">
        <v>9</v>
      </c>
      <c r="B10" s="3" t="s">
        <v>11</v>
      </c>
      <c r="C10" s="4">
        <v>37050</v>
      </c>
      <c r="D10" s="5">
        <v>0</v>
      </c>
      <c r="E10" s="6">
        <f t="shared" si="0"/>
        <v>0</v>
      </c>
      <c r="F10" s="5">
        <v>1</v>
      </c>
      <c r="G10" s="6">
        <f t="shared" si="1"/>
        <v>2.6990553306342782</v>
      </c>
      <c r="H10" s="7">
        <f t="shared" si="4"/>
        <v>1</v>
      </c>
      <c r="I10" s="8">
        <f t="shared" si="3"/>
        <v>2.6990553306342782</v>
      </c>
    </row>
    <row r="11" spans="1:9" x14ac:dyDescent="0.2">
      <c r="A11" s="15" t="s">
        <v>9</v>
      </c>
      <c r="B11" s="3" t="s">
        <v>12</v>
      </c>
      <c r="C11" s="4">
        <v>31659</v>
      </c>
      <c r="D11" s="5">
        <v>0</v>
      </c>
      <c r="E11" s="6">
        <f t="shared" si="0"/>
        <v>0</v>
      </c>
      <c r="F11" s="5">
        <v>0</v>
      </c>
      <c r="G11" s="6">
        <f t="shared" si="1"/>
        <v>0</v>
      </c>
      <c r="H11" s="7">
        <f t="shared" si="4"/>
        <v>0</v>
      </c>
      <c r="I11" s="8">
        <f t="shared" si="3"/>
        <v>0</v>
      </c>
    </row>
    <row r="12" spans="1:9" x14ac:dyDescent="0.2">
      <c r="A12" s="16"/>
      <c r="B12" s="17" t="s">
        <v>162</v>
      </c>
      <c r="C12" s="18">
        <f>SUM(C8:C11)</f>
        <v>198635</v>
      </c>
      <c r="D12" s="19">
        <f>SUM(D3:D7,D9:D11)</f>
        <v>1</v>
      </c>
      <c r="E12" s="20">
        <f t="shared" si="0"/>
        <v>0.50343595036121536</v>
      </c>
      <c r="F12" s="21">
        <f>SUM(F8:F11)</f>
        <v>4</v>
      </c>
      <c r="G12" s="20">
        <f t="shared" si="1"/>
        <v>2.0137438014448614</v>
      </c>
      <c r="H12" s="22">
        <f t="shared" si="4"/>
        <v>5</v>
      </c>
      <c r="I12" s="20">
        <f t="shared" si="3"/>
        <v>2.5171797518060766</v>
      </c>
    </row>
    <row r="13" spans="1:9" ht="14.25" customHeight="1" x14ac:dyDescent="0.2">
      <c r="A13" s="84" t="s">
        <v>14</v>
      </c>
      <c r="B13" s="87"/>
      <c r="C13" s="87"/>
      <c r="D13" s="87"/>
      <c r="E13" s="87"/>
      <c r="F13" s="87"/>
      <c r="G13" s="87"/>
      <c r="H13" s="87"/>
      <c r="I13" s="87"/>
    </row>
    <row r="14" spans="1:9" x14ac:dyDescent="0.2">
      <c r="A14" s="2" t="s">
        <v>15</v>
      </c>
      <c r="B14" s="3" t="s">
        <v>16</v>
      </c>
      <c r="C14" s="4">
        <v>12609</v>
      </c>
      <c r="D14" s="5">
        <v>0</v>
      </c>
      <c r="E14" s="6">
        <f t="shared" ref="E14:E24" si="5">D14/C14*100000</f>
        <v>0</v>
      </c>
      <c r="F14" s="5">
        <v>3</v>
      </c>
      <c r="G14" s="6">
        <f t="shared" ref="G14:G24" si="6">SUM(F14/C14)*100000</f>
        <v>23.792529145848206</v>
      </c>
      <c r="H14" s="7">
        <f t="shared" ref="H14:H24" si="7">SUM(D14,F14)</f>
        <v>3</v>
      </c>
      <c r="I14" s="8">
        <f t="shared" ref="I14:I24" si="8">SUM(H14/C14)*100000</f>
        <v>23.792529145848206</v>
      </c>
    </row>
    <row r="15" spans="1:9" x14ac:dyDescent="0.2">
      <c r="A15" s="2" t="s">
        <v>15</v>
      </c>
      <c r="B15" s="3" t="s">
        <v>17</v>
      </c>
      <c r="C15" s="4">
        <v>8807</v>
      </c>
      <c r="D15" s="5">
        <v>0</v>
      </c>
      <c r="E15" s="6">
        <f t="shared" si="5"/>
        <v>0</v>
      </c>
      <c r="F15" s="5">
        <v>0</v>
      </c>
      <c r="G15" s="6">
        <f t="shared" si="6"/>
        <v>0</v>
      </c>
      <c r="H15" s="7">
        <f t="shared" si="7"/>
        <v>0</v>
      </c>
      <c r="I15" s="8">
        <f t="shared" si="8"/>
        <v>0</v>
      </c>
    </row>
    <row r="16" spans="1:9" x14ac:dyDescent="0.2">
      <c r="A16" s="2" t="s">
        <v>15</v>
      </c>
      <c r="B16" s="3" t="s">
        <v>18</v>
      </c>
      <c r="C16" s="4">
        <v>8863</v>
      </c>
      <c r="D16" s="5">
        <v>0</v>
      </c>
      <c r="E16" s="6">
        <f t="shared" si="5"/>
        <v>0</v>
      </c>
      <c r="F16" s="5">
        <v>0</v>
      </c>
      <c r="G16" s="6">
        <f t="shared" si="6"/>
        <v>0</v>
      </c>
      <c r="H16" s="7">
        <f t="shared" si="7"/>
        <v>0</v>
      </c>
      <c r="I16" s="8">
        <f t="shared" si="8"/>
        <v>0</v>
      </c>
    </row>
    <row r="17" spans="1:9" x14ac:dyDescent="0.2">
      <c r="A17" s="2" t="s">
        <v>15</v>
      </c>
      <c r="B17" s="3" t="s">
        <v>19</v>
      </c>
      <c r="C17" s="4">
        <v>9123</v>
      </c>
      <c r="D17" s="5">
        <v>0</v>
      </c>
      <c r="E17" s="6">
        <f t="shared" si="5"/>
        <v>0</v>
      </c>
      <c r="F17" s="5">
        <v>0</v>
      </c>
      <c r="G17" s="6">
        <f t="shared" si="6"/>
        <v>0</v>
      </c>
      <c r="H17" s="7">
        <f t="shared" si="7"/>
        <v>0</v>
      </c>
      <c r="I17" s="8">
        <f t="shared" si="8"/>
        <v>0</v>
      </c>
    </row>
    <row r="18" spans="1:9" x14ac:dyDescent="0.2">
      <c r="A18" s="2" t="s">
        <v>15</v>
      </c>
      <c r="B18" s="3" t="s">
        <v>20</v>
      </c>
      <c r="C18" s="4">
        <v>14512</v>
      </c>
      <c r="D18" s="5">
        <v>0</v>
      </c>
      <c r="E18" s="6">
        <f t="shared" si="5"/>
        <v>0</v>
      </c>
      <c r="F18" s="5">
        <v>0</v>
      </c>
      <c r="G18" s="6">
        <f t="shared" si="6"/>
        <v>0</v>
      </c>
      <c r="H18" s="7">
        <f t="shared" si="7"/>
        <v>0</v>
      </c>
      <c r="I18" s="8">
        <f t="shared" si="8"/>
        <v>0</v>
      </c>
    </row>
    <row r="19" spans="1:9" x14ac:dyDescent="0.2">
      <c r="A19" s="9"/>
      <c r="B19" s="67" t="s">
        <v>163</v>
      </c>
      <c r="C19" s="29">
        <f>SUM(C14:C18)</f>
        <v>53914</v>
      </c>
      <c r="D19" s="23">
        <f>SUM(D14:D18)</f>
        <v>0</v>
      </c>
      <c r="E19" s="12">
        <f t="shared" si="5"/>
        <v>0</v>
      </c>
      <c r="F19" s="13">
        <f>SUM(F14:F18)</f>
        <v>3</v>
      </c>
      <c r="G19" s="12">
        <f t="shared" si="6"/>
        <v>5.5644174054976441</v>
      </c>
      <c r="H19" s="14">
        <f t="shared" si="7"/>
        <v>3</v>
      </c>
      <c r="I19" s="12">
        <f t="shared" si="8"/>
        <v>5.5644174054976441</v>
      </c>
    </row>
    <row r="20" spans="1:9" x14ac:dyDescent="0.2">
      <c r="A20" s="15" t="s">
        <v>9</v>
      </c>
      <c r="B20" s="3" t="s">
        <v>21</v>
      </c>
      <c r="C20" s="4">
        <v>70115</v>
      </c>
      <c r="D20" s="5">
        <v>0</v>
      </c>
      <c r="E20" s="6">
        <f t="shared" si="5"/>
        <v>0</v>
      </c>
      <c r="F20" s="5">
        <v>0</v>
      </c>
      <c r="G20" s="6">
        <f t="shared" si="6"/>
        <v>0</v>
      </c>
      <c r="H20" s="7">
        <f t="shared" si="7"/>
        <v>0</v>
      </c>
      <c r="I20" s="8">
        <f t="shared" si="8"/>
        <v>0</v>
      </c>
    </row>
    <row r="21" spans="1:9" x14ac:dyDescent="0.2">
      <c r="A21" s="15" t="s">
        <v>9</v>
      </c>
      <c r="B21" s="3" t="s">
        <v>22</v>
      </c>
      <c r="C21" s="4">
        <v>45218</v>
      </c>
      <c r="D21" s="5">
        <v>0</v>
      </c>
      <c r="E21" s="6">
        <f t="shared" si="5"/>
        <v>0</v>
      </c>
      <c r="F21" s="5">
        <v>14</v>
      </c>
      <c r="G21" s="6">
        <f t="shared" si="6"/>
        <v>30.96112167720819</v>
      </c>
      <c r="H21" s="7">
        <f t="shared" si="7"/>
        <v>14</v>
      </c>
      <c r="I21" s="8">
        <f t="shared" si="8"/>
        <v>30.96112167720819</v>
      </c>
    </row>
    <row r="22" spans="1:9" x14ac:dyDescent="0.2">
      <c r="A22" s="15" t="s">
        <v>9</v>
      </c>
      <c r="B22" s="3" t="s">
        <v>23</v>
      </c>
      <c r="C22" s="4">
        <v>30634</v>
      </c>
      <c r="D22" s="5">
        <v>0</v>
      </c>
      <c r="E22" s="6">
        <f t="shared" si="5"/>
        <v>0</v>
      </c>
      <c r="F22" s="5">
        <v>1</v>
      </c>
      <c r="G22" s="6">
        <f t="shared" si="6"/>
        <v>3.2643468042044783</v>
      </c>
      <c r="H22" s="7">
        <f t="shared" si="7"/>
        <v>1</v>
      </c>
      <c r="I22" s="8">
        <f t="shared" si="8"/>
        <v>3.2643468042044783</v>
      </c>
    </row>
    <row r="23" spans="1:9" x14ac:dyDescent="0.2">
      <c r="A23" s="15" t="s">
        <v>9</v>
      </c>
      <c r="B23" s="3" t="s">
        <v>24</v>
      </c>
      <c r="C23" s="4">
        <v>12972</v>
      </c>
      <c r="D23" s="5">
        <v>0</v>
      </c>
      <c r="E23" s="6">
        <f t="shared" si="5"/>
        <v>0</v>
      </c>
      <c r="F23" s="5">
        <v>0</v>
      </c>
      <c r="G23" s="6">
        <f t="shared" si="6"/>
        <v>0</v>
      </c>
      <c r="H23" s="7">
        <f t="shared" si="7"/>
        <v>0</v>
      </c>
      <c r="I23" s="8">
        <f t="shared" si="8"/>
        <v>0</v>
      </c>
    </row>
    <row r="24" spans="1:9" x14ac:dyDescent="0.2">
      <c r="A24" s="16"/>
      <c r="B24" s="17" t="s">
        <v>162</v>
      </c>
      <c r="C24" s="18">
        <f>SUM(C19:C23)</f>
        <v>212853</v>
      </c>
      <c r="D24" s="19">
        <f>SUM(D19:D23)</f>
        <v>0</v>
      </c>
      <c r="E24" s="20">
        <f t="shared" si="5"/>
        <v>0</v>
      </c>
      <c r="F24" s="21">
        <f>SUM(F14:F18,F20:F23)</f>
        <v>18</v>
      </c>
      <c r="G24" s="20">
        <f t="shared" si="6"/>
        <v>8.456540429310369</v>
      </c>
      <c r="H24" s="22">
        <f t="shared" si="7"/>
        <v>18</v>
      </c>
      <c r="I24" s="20">
        <f t="shared" si="8"/>
        <v>8.456540429310369</v>
      </c>
    </row>
    <row r="25" spans="1:9" x14ac:dyDescent="0.2">
      <c r="A25" s="77" t="s">
        <v>183</v>
      </c>
      <c r="B25" s="77"/>
      <c r="C25" s="77"/>
      <c r="D25" s="77"/>
      <c r="E25" s="77"/>
      <c r="F25" s="77"/>
      <c r="G25" s="77"/>
      <c r="H25" s="77"/>
      <c r="I25" s="77"/>
    </row>
    <row r="26" spans="1:9" x14ac:dyDescent="0.2">
      <c r="A26" s="66" t="s">
        <v>181</v>
      </c>
      <c r="B26" s="66"/>
      <c r="C26" s="66"/>
      <c r="D26" s="66"/>
      <c r="E26" s="66"/>
      <c r="F26" s="66"/>
      <c r="G26" s="66"/>
      <c r="H26" s="66"/>
      <c r="I26" s="66"/>
    </row>
    <row r="27" spans="1:9" x14ac:dyDescent="0.2">
      <c r="A27" s="78" t="s">
        <v>161</v>
      </c>
      <c r="B27" s="78"/>
      <c r="C27" s="78"/>
      <c r="D27" s="78"/>
      <c r="E27" s="78"/>
      <c r="F27" s="78"/>
      <c r="G27" s="78"/>
      <c r="H27" s="78"/>
      <c r="I27" s="78"/>
    </row>
    <row r="28" spans="1:9" x14ac:dyDescent="0.2">
      <c r="A28" s="77" t="s">
        <v>26</v>
      </c>
      <c r="B28" s="77"/>
      <c r="C28" s="77"/>
      <c r="D28" s="77"/>
      <c r="E28" s="77"/>
      <c r="F28" s="77"/>
      <c r="G28" s="77"/>
      <c r="H28" s="77"/>
      <c r="I28" s="77"/>
    </row>
    <row r="29" spans="1:9" x14ac:dyDescent="0.2">
      <c r="A29" s="77" t="s">
        <v>25</v>
      </c>
      <c r="B29" s="77"/>
      <c r="C29" s="77"/>
      <c r="D29" s="77"/>
      <c r="E29" s="77"/>
      <c r="F29" s="77"/>
      <c r="G29" s="77"/>
      <c r="H29" s="77"/>
      <c r="I29" s="77"/>
    </row>
    <row r="30" spans="1:9" x14ac:dyDescent="0.2">
      <c r="A30" s="69" t="s">
        <v>182</v>
      </c>
    </row>
    <row r="32" spans="1:9" ht="49.5" x14ac:dyDescent="0.2">
      <c r="A32" s="70" t="s">
        <v>0</v>
      </c>
      <c r="B32" s="71" t="s">
        <v>1</v>
      </c>
      <c r="C32" s="72" t="s">
        <v>180</v>
      </c>
      <c r="D32" s="73" t="s">
        <v>178</v>
      </c>
      <c r="E32" s="74" t="s">
        <v>170</v>
      </c>
      <c r="F32" s="75" t="s">
        <v>179</v>
      </c>
      <c r="G32" s="74" t="s">
        <v>172</v>
      </c>
      <c r="H32" s="74" t="s">
        <v>173</v>
      </c>
      <c r="I32" s="74" t="s">
        <v>171</v>
      </c>
    </row>
    <row r="33" spans="1:9" ht="14.25" customHeight="1" x14ac:dyDescent="0.2">
      <c r="A33" s="84" t="s">
        <v>27</v>
      </c>
      <c r="B33" s="87"/>
      <c r="C33" s="87"/>
      <c r="D33" s="87"/>
      <c r="E33" s="87"/>
      <c r="F33" s="87"/>
      <c r="G33" s="87"/>
      <c r="H33" s="87"/>
      <c r="I33" s="87"/>
    </row>
    <row r="34" spans="1:9" x14ac:dyDescent="0.2">
      <c r="A34" s="2" t="s">
        <v>28</v>
      </c>
      <c r="B34" s="3" t="s">
        <v>29</v>
      </c>
      <c r="C34" s="4">
        <v>104898</v>
      </c>
      <c r="D34" s="5">
        <v>7</v>
      </c>
      <c r="E34" s="6">
        <f t="shared" ref="E34:E41" si="9">D34/C34*100000</f>
        <v>6.6731491544166719</v>
      </c>
      <c r="F34" s="5">
        <v>5</v>
      </c>
      <c r="G34" s="6">
        <f t="shared" ref="G34:G41" si="10">SUM(F34/C34)*100000</f>
        <v>4.7665351102976228</v>
      </c>
      <c r="H34" s="7">
        <f t="shared" ref="H34:H41" si="11">SUM(D34,F34)</f>
        <v>12</v>
      </c>
      <c r="I34" s="8">
        <f t="shared" ref="I34:I41" si="12">SUM(H34/C34)*100000</f>
        <v>11.439684264714293</v>
      </c>
    </row>
    <row r="35" spans="1:9" x14ac:dyDescent="0.2">
      <c r="A35" s="2" t="s">
        <v>28</v>
      </c>
      <c r="B35" s="3" t="s">
        <v>30</v>
      </c>
      <c r="C35" s="4">
        <v>9064</v>
      </c>
      <c r="D35" s="5">
        <v>0</v>
      </c>
      <c r="E35" s="6">
        <f t="shared" si="9"/>
        <v>0</v>
      </c>
      <c r="F35" s="5">
        <v>0</v>
      </c>
      <c r="G35" s="6">
        <f t="shared" si="10"/>
        <v>0</v>
      </c>
      <c r="H35" s="7">
        <f t="shared" si="11"/>
        <v>0</v>
      </c>
      <c r="I35" s="8">
        <f t="shared" si="12"/>
        <v>0</v>
      </c>
    </row>
    <row r="36" spans="1:9" x14ac:dyDescent="0.2">
      <c r="A36" s="2" t="s">
        <v>28</v>
      </c>
      <c r="B36" s="3" t="s">
        <v>31</v>
      </c>
      <c r="C36" s="4">
        <v>44255</v>
      </c>
      <c r="D36" s="5">
        <v>0</v>
      </c>
      <c r="E36" s="6">
        <f t="shared" si="9"/>
        <v>0</v>
      </c>
      <c r="F36" s="5">
        <v>4</v>
      </c>
      <c r="G36" s="6">
        <f t="shared" si="10"/>
        <v>9.0385267201446151</v>
      </c>
      <c r="H36" s="7">
        <f t="shared" si="11"/>
        <v>4</v>
      </c>
      <c r="I36" s="8">
        <f t="shared" si="12"/>
        <v>9.0385267201446151</v>
      </c>
    </row>
    <row r="37" spans="1:9" x14ac:dyDescent="0.2">
      <c r="A37" s="2" t="s">
        <v>28</v>
      </c>
      <c r="B37" s="3" t="s">
        <v>32</v>
      </c>
      <c r="C37" s="4">
        <v>9050</v>
      </c>
      <c r="D37" s="5">
        <v>0</v>
      </c>
      <c r="E37" s="6">
        <f t="shared" si="9"/>
        <v>0</v>
      </c>
      <c r="F37" s="5">
        <v>1</v>
      </c>
      <c r="G37" s="6">
        <f t="shared" si="10"/>
        <v>11.049723756906078</v>
      </c>
      <c r="H37" s="7">
        <f t="shared" si="11"/>
        <v>1</v>
      </c>
      <c r="I37" s="8">
        <f t="shared" si="12"/>
        <v>11.049723756906078</v>
      </c>
    </row>
    <row r="38" spans="1:9" x14ac:dyDescent="0.2">
      <c r="A38" s="2" t="s">
        <v>28</v>
      </c>
      <c r="B38" s="3" t="s">
        <v>33</v>
      </c>
      <c r="C38" s="4">
        <v>23934</v>
      </c>
      <c r="D38" s="5">
        <v>1</v>
      </c>
      <c r="E38" s="6">
        <f t="shared" si="9"/>
        <v>4.1781565973092674</v>
      </c>
      <c r="F38" s="5">
        <v>0</v>
      </c>
      <c r="G38" s="6">
        <f t="shared" si="10"/>
        <v>0</v>
      </c>
      <c r="H38" s="7">
        <f t="shared" si="11"/>
        <v>1</v>
      </c>
      <c r="I38" s="8">
        <f t="shared" si="12"/>
        <v>4.1781565973092674</v>
      </c>
    </row>
    <row r="39" spans="1:9" x14ac:dyDescent="0.2">
      <c r="A39" s="2" t="s">
        <v>28</v>
      </c>
      <c r="B39" s="3" t="s">
        <v>34</v>
      </c>
      <c r="C39" s="4">
        <v>12839</v>
      </c>
      <c r="D39" s="5">
        <v>1</v>
      </c>
      <c r="E39" s="6">
        <f t="shared" si="9"/>
        <v>7.7887685956850223</v>
      </c>
      <c r="F39" s="5">
        <v>0</v>
      </c>
      <c r="G39" s="6">
        <f t="shared" si="10"/>
        <v>0</v>
      </c>
      <c r="H39" s="7">
        <f t="shared" si="11"/>
        <v>1</v>
      </c>
      <c r="I39" s="8">
        <f t="shared" si="12"/>
        <v>7.7887685956850223</v>
      </c>
    </row>
    <row r="40" spans="1:9" x14ac:dyDescent="0.2">
      <c r="A40" s="2" t="s">
        <v>28</v>
      </c>
      <c r="B40" s="3" t="s">
        <v>35</v>
      </c>
      <c r="C40" s="4">
        <v>12929</v>
      </c>
      <c r="D40" s="5">
        <v>0</v>
      </c>
      <c r="E40" s="6">
        <f t="shared" si="9"/>
        <v>0</v>
      </c>
      <c r="F40" s="5">
        <v>0</v>
      </c>
      <c r="G40" s="6">
        <f t="shared" si="10"/>
        <v>0</v>
      </c>
      <c r="H40" s="7">
        <f t="shared" si="11"/>
        <v>0</v>
      </c>
      <c r="I40" s="8">
        <f t="shared" si="12"/>
        <v>0</v>
      </c>
    </row>
    <row r="41" spans="1:9" x14ac:dyDescent="0.2">
      <c r="A41" s="16"/>
      <c r="B41" s="17" t="s">
        <v>162</v>
      </c>
      <c r="C41" s="18">
        <f>SUM(C34:C40)</f>
        <v>216969</v>
      </c>
      <c r="D41" s="19">
        <f>SUM(D34:D40)</f>
        <v>9</v>
      </c>
      <c r="E41" s="20">
        <f t="shared" si="9"/>
        <v>4.1480580175048045</v>
      </c>
      <c r="F41" s="21">
        <f>SUM(F34:F40)</f>
        <v>10</v>
      </c>
      <c r="G41" s="20">
        <f t="shared" si="10"/>
        <v>4.608953352783117</v>
      </c>
      <c r="H41" s="22">
        <f t="shared" si="11"/>
        <v>19</v>
      </c>
      <c r="I41" s="20">
        <f t="shared" si="12"/>
        <v>8.7570113702879215</v>
      </c>
    </row>
    <row r="42" spans="1:9" ht="14.25" customHeight="1" x14ac:dyDescent="0.2">
      <c r="A42" s="84" t="s">
        <v>36</v>
      </c>
      <c r="B42" s="87"/>
      <c r="C42" s="87"/>
      <c r="D42" s="87"/>
      <c r="E42" s="87"/>
      <c r="F42" s="87"/>
      <c r="G42" s="87"/>
      <c r="H42" s="87"/>
      <c r="I42" s="87"/>
    </row>
    <row r="43" spans="1:9" x14ac:dyDescent="0.2">
      <c r="A43" s="2" t="s">
        <v>37</v>
      </c>
      <c r="B43" s="3" t="s">
        <v>38</v>
      </c>
      <c r="C43" s="4">
        <v>45641</v>
      </c>
      <c r="D43" s="5">
        <v>0</v>
      </c>
      <c r="E43" s="6">
        <f t="shared" ref="E43:E54" si="13">D43/C43*100000</f>
        <v>0</v>
      </c>
      <c r="F43" s="5">
        <v>3</v>
      </c>
      <c r="G43" s="6">
        <f t="shared" ref="G43:G54" si="14">SUM(F43/C43)*100000</f>
        <v>6.5730374005828089</v>
      </c>
      <c r="H43" s="7">
        <f t="shared" ref="H43:H54" si="15">SUM(D43,F43)</f>
        <v>3</v>
      </c>
      <c r="I43" s="8">
        <f t="shared" ref="I43:I54" si="16">SUM(H43/C43)*100000</f>
        <v>6.5730374005828089</v>
      </c>
    </row>
    <row r="44" spans="1:9" x14ac:dyDescent="0.2">
      <c r="A44" s="2" t="s">
        <v>37</v>
      </c>
      <c r="B44" s="3" t="s">
        <v>39</v>
      </c>
      <c r="C44" s="4">
        <v>12520</v>
      </c>
      <c r="D44" s="5">
        <v>2</v>
      </c>
      <c r="E44" s="6">
        <f t="shared" si="13"/>
        <v>15.974440894568691</v>
      </c>
      <c r="F44" s="5">
        <v>5</v>
      </c>
      <c r="G44" s="6">
        <f t="shared" si="14"/>
        <v>39.936102236421725</v>
      </c>
      <c r="H44" s="7">
        <f t="shared" si="15"/>
        <v>7</v>
      </c>
      <c r="I44" s="8">
        <f t="shared" si="16"/>
        <v>55.910543130990419</v>
      </c>
    </row>
    <row r="45" spans="1:9" x14ac:dyDescent="0.2">
      <c r="A45" s="2" t="s">
        <v>37</v>
      </c>
      <c r="B45" s="3" t="s">
        <v>40</v>
      </c>
      <c r="C45" s="4">
        <v>12749</v>
      </c>
      <c r="D45" s="5">
        <v>0</v>
      </c>
      <c r="E45" s="6">
        <f t="shared" si="13"/>
        <v>0</v>
      </c>
      <c r="F45" s="5">
        <v>0</v>
      </c>
      <c r="G45" s="6">
        <f t="shared" si="14"/>
        <v>0</v>
      </c>
      <c r="H45" s="7">
        <f t="shared" si="15"/>
        <v>0</v>
      </c>
      <c r="I45" s="8">
        <f t="shared" si="16"/>
        <v>0</v>
      </c>
    </row>
    <row r="46" spans="1:9" x14ac:dyDescent="0.2">
      <c r="A46" s="2" t="s">
        <v>37</v>
      </c>
      <c r="B46" s="3" t="s">
        <v>41</v>
      </c>
      <c r="C46" s="4">
        <v>20117</v>
      </c>
      <c r="D46" s="5">
        <v>0</v>
      </c>
      <c r="E46" s="6">
        <f t="shared" si="13"/>
        <v>0</v>
      </c>
      <c r="F46" s="5">
        <v>0</v>
      </c>
      <c r="G46" s="6">
        <f t="shared" si="14"/>
        <v>0</v>
      </c>
      <c r="H46" s="7">
        <f t="shared" si="15"/>
        <v>0</v>
      </c>
      <c r="I46" s="8">
        <f t="shared" si="16"/>
        <v>0</v>
      </c>
    </row>
    <row r="47" spans="1:9" x14ac:dyDescent="0.2">
      <c r="A47" s="2" t="s">
        <v>37</v>
      </c>
      <c r="B47" s="3" t="s">
        <v>42</v>
      </c>
      <c r="C47" s="4">
        <v>28669</v>
      </c>
      <c r="D47" s="5">
        <v>0</v>
      </c>
      <c r="E47" s="6">
        <f t="shared" si="13"/>
        <v>0</v>
      </c>
      <c r="F47" s="5">
        <v>1</v>
      </c>
      <c r="G47" s="6">
        <f t="shared" si="14"/>
        <v>3.4880881788691616</v>
      </c>
      <c r="H47" s="7">
        <f t="shared" si="15"/>
        <v>1</v>
      </c>
      <c r="I47" s="8">
        <f t="shared" si="16"/>
        <v>3.4880881788691616</v>
      </c>
    </row>
    <row r="48" spans="1:9" x14ac:dyDescent="0.2">
      <c r="A48" s="2" t="s">
        <v>37</v>
      </c>
      <c r="B48" s="3" t="s">
        <v>43</v>
      </c>
      <c r="C48" s="4">
        <v>10558</v>
      </c>
      <c r="D48" s="5">
        <v>0</v>
      </c>
      <c r="E48" s="6">
        <f t="shared" si="13"/>
        <v>0</v>
      </c>
      <c r="F48" s="5">
        <v>1</v>
      </c>
      <c r="G48" s="6">
        <f t="shared" si="14"/>
        <v>9.4714908126539115</v>
      </c>
      <c r="H48" s="7">
        <f t="shared" si="15"/>
        <v>1</v>
      </c>
      <c r="I48" s="8">
        <f t="shared" si="16"/>
        <v>9.4714908126539115</v>
      </c>
    </row>
    <row r="49" spans="1:9" x14ac:dyDescent="0.2">
      <c r="A49" s="2" t="s">
        <v>37</v>
      </c>
      <c r="B49" s="3" t="s">
        <v>44</v>
      </c>
      <c r="C49" s="4">
        <v>20788</v>
      </c>
      <c r="D49" s="5">
        <v>0</v>
      </c>
      <c r="E49" s="6">
        <f t="shared" si="13"/>
        <v>0</v>
      </c>
      <c r="F49" s="5">
        <v>0</v>
      </c>
      <c r="G49" s="6">
        <f t="shared" si="14"/>
        <v>0</v>
      </c>
      <c r="H49" s="7">
        <f t="shared" si="15"/>
        <v>0</v>
      </c>
      <c r="I49" s="8">
        <f t="shared" si="16"/>
        <v>0</v>
      </c>
    </row>
    <row r="50" spans="1:9" x14ac:dyDescent="0.2">
      <c r="A50" s="2" t="s">
        <v>37</v>
      </c>
      <c r="B50" s="3" t="s">
        <v>45</v>
      </c>
      <c r="C50" s="4">
        <v>149375</v>
      </c>
      <c r="D50" s="5">
        <v>7</v>
      </c>
      <c r="E50" s="6">
        <f t="shared" si="13"/>
        <v>4.6861924686192467</v>
      </c>
      <c r="F50" s="5">
        <v>12</v>
      </c>
      <c r="G50" s="6">
        <f t="shared" si="14"/>
        <v>8.03347280334728</v>
      </c>
      <c r="H50" s="7">
        <f t="shared" si="15"/>
        <v>19</v>
      </c>
      <c r="I50" s="8">
        <f t="shared" si="16"/>
        <v>12.719665271966528</v>
      </c>
    </row>
    <row r="51" spans="1:9" x14ac:dyDescent="0.2">
      <c r="A51" s="25"/>
      <c r="B51" s="67" t="s">
        <v>163</v>
      </c>
      <c r="C51" s="29">
        <f>SUM(C43:C50)</f>
        <v>300417</v>
      </c>
      <c r="D51" s="26">
        <f>SUM(D43:D50)</f>
        <v>9</v>
      </c>
      <c r="E51" s="12">
        <f t="shared" si="13"/>
        <v>2.9958357882543267</v>
      </c>
      <c r="F51" s="27">
        <f>SUM(F43:F50)</f>
        <v>22</v>
      </c>
      <c r="G51" s="12">
        <f t="shared" si="14"/>
        <v>7.3231541490661316</v>
      </c>
      <c r="H51" s="14">
        <f t="shared" si="15"/>
        <v>31</v>
      </c>
      <c r="I51" s="12">
        <f t="shared" si="16"/>
        <v>10.318989937320458</v>
      </c>
    </row>
    <row r="52" spans="1:9" x14ac:dyDescent="0.2">
      <c r="A52" s="15" t="s">
        <v>9</v>
      </c>
      <c r="B52" s="3" t="s">
        <v>46</v>
      </c>
      <c r="C52" s="4">
        <v>22536</v>
      </c>
      <c r="D52" s="5">
        <v>0</v>
      </c>
      <c r="E52" s="6">
        <f t="shared" si="13"/>
        <v>0</v>
      </c>
      <c r="F52" s="5">
        <v>5</v>
      </c>
      <c r="G52" s="6">
        <f t="shared" si="14"/>
        <v>22.186723464678739</v>
      </c>
      <c r="H52" s="7">
        <f t="shared" si="15"/>
        <v>5</v>
      </c>
      <c r="I52" s="8">
        <f t="shared" si="16"/>
        <v>22.186723464678739</v>
      </c>
    </row>
    <row r="53" spans="1:9" x14ac:dyDescent="0.2">
      <c r="A53" s="15" t="s">
        <v>9</v>
      </c>
      <c r="B53" s="3" t="s">
        <v>47</v>
      </c>
      <c r="C53" s="4">
        <v>11191</v>
      </c>
      <c r="D53" s="5">
        <v>0</v>
      </c>
      <c r="E53" s="6">
        <f t="shared" si="13"/>
        <v>0</v>
      </c>
      <c r="F53" s="5">
        <v>0</v>
      </c>
      <c r="G53" s="6">
        <f t="shared" si="14"/>
        <v>0</v>
      </c>
      <c r="H53" s="7">
        <f t="shared" si="15"/>
        <v>0</v>
      </c>
      <c r="I53" s="8">
        <f t="shared" si="16"/>
        <v>0</v>
      </c>
    </row>
    <row r="54" spans="1:9" x14ac:dyDescent="0.2">
      <c r="A54" s="16"/>
      <c r="B54" s="17" t="s">
        <v>162</v>
      </c>
      <c r="C54" s="18">
        <f>SUM(C51:C53)</f>
        <v>334144</v>
      </c>
      <c r="D54" s="19">
        <f>SUM(D43:D50,D52:D53)</f>
        <v>9</v>
      </c>
      <c r="E54" s="20">
        <f t="shared" si="13"/>
        <v>2.6934495307412374</v>
      </c>
      <c r="F54" s="21">
        <f>SUM(F43:F50,F52:F53)</f>
        <v>27</v>
      </c>
      <c r="G54" s="20">
        <f t="shared" si="14"/>
        <v>8.0803485922237126</v>
      </c>
      <c r="H54" s="22">
        <f t="shared" si="15"/>
        <v>36</v>
      </c>
      <c r="I54" s="20">
        <f t="shared" si="16"/>
        <v>10.77379812296495</v>
      </c>
    </row>
    <row r="55" spans="1:9" x14ac:dyDescent="0.2">
      <c r="A55" s="77" t="s">
        <v>183</v>
      </c>
      <c r="B55" s="77"/>
      <c r="C55" s="77"/>
      <c r="D55" s="77"/>
      <c r="E55" s="77"/>
      <c r="F55" s="77"/>
      <c r="G55" s="77"/>
      <c r="H55" s="77"/>
      <c r="I55" s="77"/>
    </row>
    <row r="56" spans="1:9" x14ac:dyDescent="0.2">
      <c r="A56" s="66" t="s">
        <v>181</v>
      </c>
      <c r="B56" s="66"/>
      <c r="C56" s="66"/>
      <c r="D56" s="66"/>
      <c r="E56" s="66"/>
      <c r="F56" s="66"/>
      <c r="G56" s="66"/>
      <c r="H56" s="66"/>
      <c r="I56" s="66"/>
    </row>
    <row r="57" spans="1:9" x14ac:dyDescent="0.2">
      <c r="A57" s="78" t="s">
        <v>161</v>
      </c>
      <c r="B57" s="78"/>
      <c r="C57" s="78"/>
      <c r="D57" s="78"/>
      <c r="E57" s="78"/>
      <c r="F57" s="78"/>
      <c r="G57" s="78"/>
      <c r="H57" s="78"/>
      <c r="I57" s="78"/>
    </row>
    <row r="58" spans="1:9" x14ac:dyDescent="0.2">
      <c r="A58" s="77" t="s">
        <v>26</v>
      </c>
      <c r="B58" s="77"/>
      <c r="C58" s="77"/>
      <c r="D58" s="77"/>
      <c r="E58" s="77"/>
      <c r="F58" s="77"/>
      <c r="G58" s="77"/>
      <c r="H58" s="77"/>
      <c r="I58" s="77"/>
    </row>
    <row r="59" spans="1:9" x14ac:dyDescent="0.2">
      <c r="A59" s="77" t="s">
        <v>25</v>
      </c>
      <c r="B59" s="77"/>
      <c r="C59" s="77"/>
      <c r="D59" s="77"/>
      <c r="E59" s="77"/>
      <c r="F59" s="77"/>
      <c r="G59" s="77"/>
      <c r="H59" s="77"/>
      <c r="I59" s="77"/>
    </row>
    <row r="60" spans="1:9" x14ac:dyDescent="0.2">
      <c r="A60" s="69" t="s">
        <v>182</v>
      </c>
    </row>
    <row r="65" spans="1:9" ht="49.5" x14ac:dyDescent="0.2">
      <c r="A65" s="70" t="s">
        <v>0</v>
      </c>
      <c r="B65" s="71" t="s">
        <v>1</v>
      </c>
      <c r="C65" s="72" t="s">
        <v>180</v>
      </c>
      <c r="D65" s="73" t="s">
        <v>178</v>
      </c>
      <c r="E65" s="74" t="s">
        <v>170</v>
      </c>
      <c r="F65" s="75" t="s">
        <v>179</v>
      </c>
      <c r="G65" s="74" t="s">
        <v>172</v>
      </c>
      <c r="H65" s="74" t="s">
        <v>173</v>
      </c>
      <c r="I65" s="74" t="s">
        <v>171</v>
      </c>
    </row>
    <row r="66" spans="1:9" ht="14.25" customHeight="1" x14ac:dyDescent="0.2">
      <c r="A66" s="84" t="s">
        <v>48</v>
      </c>
      <c r="B66" s="87"/>
      <c r="C66" s="87"/>
      <c r="D66" s="87"/>
      <c r="E66" s="87"/>
      <c r="F66" s="87"/>
      <c r="G66" s="87"/>
      <c r="H66" s="87"/>
      <c r="I66" s="87"/>
    </row>
    <row r="67" spans="1:9" x14ac:dyDescent="0.2">
      <c r="A67" s="2" t="s">
        <v>49</v>
      </c>
      <c r="B67" s="3" t="s">
        <v>50</v>
      </c>
      <c r="C67" s="4">
        <v>113482</v>
      </c>
      <c r="D67" s="5">
        <v>1</v>
      </c>
      <c r="E67" s="6">
        <f t="shared" ref="E67:E76" si="17">D67/C67*100000</f>
        <v>0.88119701802929107</v>
      </c>
      <c r="F67" s="5">
        <v>13</v>
      </c>
      <c r="G67" s="6">
        <f t="shared" ref="G67:G76" si="18">SUM(F67/C67)*100000</f>
        <v>11.455561234380783</v>
      </c>
      <c r="H67" s="7">
        <f t="shared" ref="H67:H76" si="19">SUM(D67,F67)</f>
        <v>14</v>
      </c>
      <c r="I67" s="8">
        <f t="shared" ref="I67:I76" si="20">SUM(H67/C67)*100000</f>
        <v>12.336758252410075</v>
      </c>
    </row>
    <row r="68" spans="1:9" x14ac:dyDescent="0.2">
      <c r="A68" s="2" t="s">
        <v>49</v>
      </c>
      <c r="B68" s="3" t="s">
        <v>51</v>
      </c>
      <c r="C68" s="4">
        <v>15184</v>
      </c>
      <c r="D68" s="5">
        <v>0</v>
      </c>
      <c r="E68" s="6">
        <f t="shared" si="17"/>
        <v>0</v>
      </c>
      <c r="F68" s="5">
        <v>3</v>
      </c>
      <c r="G68" s="6">
        <f t="shared" si="18"/>
        <v>19.757639620653318</v>
      </c>
      <c r="H68" s="7">
        <f t="shared" si="19"/>
        <v>3</v>
      </c>
      <c r="I68" s="8">
        <f t="shared" si="20"/>
        <v>19.757639620653318</v>
      </c>
    </row>
    <row r="69" spans="1:9" x14ac:dyDescent="0.2">
      <c r="A69" s="2" t="s">
        <v>49</v>
      </c>
      <c r="B69" s="3" t="s">
        <v>52</v>
      </c>
      <c r="C69" s="4">
        <v>20115</v>
      </c>
      <c r="D69" s="5">
        <v>0</v>
      </c>
      <c r="E69" s="6">
        <f t="shared" si="17"/>
        <v>0</v>
      </c>
      <c r="F69" s="5">
        <v>2</v>
      </c>
      <c r="G69" s="6">
        <f t="shared" si="18"/>
        <v>9.942828734775043</v>
      </c>
      <c r="H69" s="7">
        <f t="shared" si="19"/>
        <v>2</v>
      </c>
      <c r="I69" s="8">
        <f t="shared" si="20"/>
        <v>9.942828734775043</v>
      </c>
    </row>
    <row r="70" spans="1:9" x14ac:dyDescent="0.2">
      <c r="A70" s="2" t="s">
        <v>49</v>
      </c>
      <c r="B70" s="3" t="s">
        <v>53</v>
      </c>
      <c r="C70" s="4">
        <v>30699</v>
      </c>
      <c r="D70" s="5">
        <v>0</v>
      </c>
      <c r="E70" s="6">
        <f t="shared" si="17"/>
        <v>0</v>
      </c>
      <c r="F70" s="5">
        <v>2</v>
      </c>
      <c r="G70" s="6">
        <f t="shared" si="18"/>
        <v>6.5148701912114406</v>
      </c>
      <c r="H70" s="7">
        <f t="shared" si="19"/>
        <v>2</v>
      </c>
      <c r="I70" s="8">
        <f t="shared" si="20"/>
        <v>6.5148701912114406</v>
      </c>
    </row>
    <row r="71" spans="1:9" x14ac:dyDescent="0.2">
      <c r="A71" s="2" t="s">
        <v>49</v>
      </c>
      <c r="B71" s="3" t="s">
        <v>54</v>
      </c>
      <c r="C71" s="4">
        <v>49036</v>
      </c>
      <c r="D71" s="5">
        <v>0</v>
      </c>
      <c r="E71" s="6">
        <f t="shared" si="17"/>
        <v>0</v>
      </c>
      <c r="F71" s="5">
        <v>12</v>
      </c>
      <c r="G71" s="6">
        <f t="shared" si="18"/>
        <v>24.471816624520759</v>
      </c>
      <c r="H71" s="7">
        <f t="shared" si="19"/>
        <v>12</v>
      </c>
      <c r="I71" s="8">
        <f t="shared" si="20"/>
        <v>24.471816624520759</v>
      </c>
    </row>
    <row r="72" spans="1:9" x14ac:dyDescent="0.2">
      <c r="A72" s="2" t="s">
        <v>49</v>
      </c>
      <c r="B72" s="3" t="s">
        <v>55</v>
      </c>
      <c r="C72" s="4">
        <v>12368</v>
      </c>
      <c r="D72" s="5">
        <v>0</v>
      </c>
      <c r="E72" s="6">
        <f t="shared" si="17"/>
        <v>0</v>
      </c>
      <c r="F72" s="5">
        <v>2</v>
      </c>
      <c r="G72" s="6">
        <f t="shared" si="18"/>
        <v>16.170763260025875</v>
      </c>
      <c r="H72" s="7">
        <f t="shared" si="19"/>
        <v>2</v>
      </c>
      <c r="I72" s="8">
        <f t="shared" si="20"/>
        <v>16.170763260025875</v>
      </c>
    </row>
    <row r="73" spans="1:9" x14ac:dyDescent="0.2">
      <c r="A73" s="25"/>
      <c r="B73" s="67" t="s">
        <v>163</v>
      </c>
      <c r="C73" s="29">
        <f>SUM(C67:C72)</f>
        <v>240884</v>
      </c>
      <c r="D73" s="26">
        <f>SUM(D67:D72)</f>
        <v>1</v>
      </c>
      <c r="E73" s="12">
        <f t="shared" si="17"/>
        <v>0.41513757659288292</v>
      </c>
      <c r="F73" s="27">
        <f>SUM(F67:F72)</f>
        <v>34</v>
      </c>
      <c r="G73" s="12">
        <f t="shared" si="18"/>
        <v>14.114677604158018</v>
      </c>
      <c r="H73" s="14">
        <f t="shared" si="19"/>
        <v>35</v>
      </c>
      <c r="I73" s="12">
        <f t="shared" si="20"/>
        <v>14.5298151807509</v>
      </c>
    </row>
    <row r="74" spans="1:9" x14ac:dyDescent="0.2">
      <c r="A74" s="15" t="s">
        <v>9</v>
      </c>
      <c r="B74" s="3" t="s">
        <v>56</v>
      </c>
      <c r="C74" s="4">
        <v>21503</v>
      </c>
      <c r="D74" s="5">
        <v>0</v>
      </c>
      <c r="E74" s="6">
        <f t="shared" si="17"/>
        <v>0</v>
      </c>
      <c r="F74" s="5">
        <v>1</v>
      </c>
      <c r="G74" s="6">
        <f t="shared" si="18"/>
        <v>4.6505138817839375</v>
      </c>
      <c r="H74" s="7">
        <f t="shared" si="19"/>
        <v>1</v>
      </c>
      <c r="I74" s="8">
        <f t="shared" si="20"/>
        <v>4.6505138817839375</v>
      </c>
    </row>
    <row r="75" spans="1:9" x14ac:dyDescent="0.2">
      <c r="A75" s="15" t="s">
        <v>9</v>
      </c>
      <c r="B75" s="3" t="s">
        <v>57</v>
      </c>
      <c r="C75" s="4">
        <v>27406</v>
      </c>
      <c r="D75" s="5">
        <v>0</v>
      </c>
      <c r="E75" s="6">
        <f t="shared" si="17"/>
        <v>0</v>
      </c>
      <c r="F75" s="5">
        <v>1</v>
      </c>
      <c r="G75" s="6">
        <f t="shared" si="18"/>
        <v>3.6488360213092021</v>
      </c>
      <c r="H75" s="7">
        <f t="shared" si="19"/>
        <v>1</v>
      </c>
      <c r="I75" s="8">
        <f t="shared" si="20"/>
        <v>3.6488360213092021</v>
      </c>
    </row>
    <row r="76" spans="1:9" x14ac:dyDescent="0.2">
      <c r="A76" s="16"/>
      <c r="B76" s="17" t="s">
        <v>162</v>
      </c>
      <c r="C76" s="28">
        <f>SUM(C73:C75)</f>
        <v>289793</v>
      </c>
      <c r="D76" s="19">
        <f>SUM(D67:D72,D74:D75)</f>
        <v>1</v>
      </c>
      <c r="E76" s="20">
        <f t="shared" si="17"/>
        <v>0.34507389757516571</v>
      </c>
      <c r="F76" s="21">
        <f>SUM(F73:F75)</f>
        <v>36</v>
      </c>
      <c r="G76" s="20">
        <f t="shared" si="18"/>
        <v>12.422660312705965</v>
      </c>
      <c r="H76" s="22">
        <f t="shared" si="19"/>
        <v>37</v>
      </c>
      <c r="I76" s="20">
        <f t="shared" si="20"/>
        <v>12.76773421028113</v>
      </c>
    </row>
    <row r="77" spans="1:9" ht="14.25" customHeight="1" x14ac:dyDescent="0.2">
      <c r="A77" s="86" t="s">
        <v>58</v>
      </c>
      <c r="B77" s="87"/>
      <c r="C77" s="87"/>
      <c r="D77" s="87"/>
      <c r="E77" s="87"/>
      <c r="F77" s="87"/>
      <c r="G77" s="87"/>
      <c r="H77" s="87"/>
      <c r="I77" s="87"/>
    </row>
    <row r="78" spans="1:9" x14ac:dyDescent="0.2">
      <c r="A78" s="88" t="s">
        <v>59</v>
      </c>
      <c r="B78" s="87"/>
      <c r="C78" s="87"/>
      <c r="D78" s="87"/>
      <c r="E78" s="87"/>
      <c r="F78" s="87"/>
      <c r="G78" s="87"/>
      <c r="H78" s="87"/>
      <c r="I78" s="87"/>
    </row>
    <row r="79" spans="1:9" x14ac:dyDescent="0.2">
      <c r="A79" s="2" t="s">
        <v>60</v>
      </c>
      <c r="B79" s="3" t="s">
        <v>61</v>
      </c>
      <c r="C79" s="4">
        <v>16447</v>
      </c>
      <c r="D79" s="5">
        <v>0</v>
      </c>
      <c r="E79" s="6">
        <f t="shared" ref="E79:E90" si="21">D79/C79*100000</f>
        <v>0</v>
      </c>
      <c r="F79" s="5">
        <v>0</v>
      </c>
      <c r="G79" s="6">
        <f t="shared" ref="G79:G86" si="22">SUM(F79/C79)*100000</f>
        <v>0</v>
      </c>
      <c r="H79" s="7">
        <f t="shared" ref="H79:H86" si="23">SUM(D79,F79)</f>
        <v>0</v>
      </c>
      <c r="I79" s="8">
        <f t="shared" ref="I79:I86" si="24">SUM(H79/C79)*100000</f>
        <v>0</v>
      </c>
    </row>
    <row r="80" spans="1:9" x14ac:dyDescent="0.2">
      <c r="A80" s="2" t="s">
        <v>60</v>
      </c>
      <c r="B80" s="3" t="s">
        <v>62</v>
      </c>
      <c r="C80" s="4">
        <v>51243</v>
      </c>
      <c r="D80" s="5">
        <v>1</v>
      </c>
      <c r="E80" s="6">
        <f t="shared" si="21"/>
        <v>1.9514860566321255</v>
      </c>
      <c r="F80" s="5">
        <v>0</v>
      </c>
      <c r="G80" s="6">
        <f t="shared" si="22"/>
        <v>0</v>
      </c>
      <c r="H80" s="7">
        <f t="shared" si="23"/>
        <v>1</v>
      </c>
      <c r="I80" s="8">
        <f t="shared" si="24"/>
        <v>1.9514860566321255</v>
      </c>
    </row>
    <row r="81" spans="1:9" x14ac:dyDescent="0.2">
      <c r="A81" s="2" t="s">
        <v>60</v>
      </c>
      <c r="B81" s="3" t="s">
        <v>63</v>
      </c>
      <c r="C81" s="4">
        <v>20998</v>
      </c>
      <c r="D81" s="5">
        <v>0</v>
      </c>
      <c r="E81" s="6">
        <f t="shared" si="21"/>
        <v>0</v>
      </c>
      <c r="F81" s="5">
        <v>1</v>
      </c>
      <c r="G81" s="6">
        <f t="shared" si="22"/>
        <v>4.7623583198399846</v>
      </c>
      <c r="H81" s="7">
        <f t="shared" si="23"/>
        <v>1</v>
      </c>
      <c r="I81" s="8">
        <f t="shared" si="24"/>
        <v>4.7623583198399846</v>
      </c>
    </row>
    <row r="82" spans="1:9" x14ac:dyDescent="0.2">
      <c r="A82" s="2" t="s">
        <v>60</v>
      </c>
      <c r="B82" s="3" t="s">
        <v>64</v>
      </c>
      <c r="C82" s="4">
        <v>8701</v>
      </c>
      <c r="D82" s="5">
        <v>0</v>
      </c>
      <c r="E82" s="6">
        <f t="shared" si="21"/>
        <v>0</v>
      </c>
      <c r="F82" s="5">
        <v>0</v>
      </c>
      <c r="G82" s="6">
        <f t="shared" si="22"/>
        <v>0</v>
      </c>
      <c r="H82" s="7">
        <f t="shared" si="23"/>
        <v>0</v>
      </c>
      <c r="I82" s="8">
        <f t="shared" si="24"/>
        <v>0</v>
      </c>
    </row>
    <row r="83" spans="1:9" x14ac:dyDescent="0.2">
      <c r="A83" s="9"/>
      <c r="B83" s="67" t="s">
        <v>163</v>
      </c>
      <c r="C83" s="29">
        <f>SUM(C79:C82)</f>
        <v>97389</v>
      </c>
      <c r="D83" s="36">
        <f>SUM(D79:D82)</f>
        <v>1</v>
      </c>
      <c r="E83" s="12">
        <f t="shared" si="21"/>
        <v>1.0268100093439709</v>
      </c>
      <c r="F83" s="27">
        <f>SUM(F79:F82)</f>
        <v>1</v>
      </c>
      <c r="G83" s="12">
        <f t="shared" si="22"/>
        <v>1.0268100093439709</v>
      </c>
      <c r="H83" s="14">
        <f t="shared" si="23"/>
        <v>2</v>
      </c>
      <c r="I83" s="12">
        <f t="shared" si="24"/>
        <v>2.0536200186879419</v>
      </c>
    </row>
    <row r="84" spans="1:9" x14ac:dyDescent="0.2">
      <c r="A84" s="15" t="s">
        <v>9</v>
      </c>
      <c r="B84" s="3" t="s">
        <v>65</v>
      </c>
      <c r="C84" s="24">
        <v>86454</v>
      </c>
      <c r="D84" s="5">
        <v>0</v>
      </c>
      <c r="E84" s="6">
        <f t="shared" si="21"/>
        <v>0</v>
      </c>
      <c r="F84" s="5">
        <v>1</v>
      </c>
      <c r="G84" s="6">
        <f t="shared" si="22"/>
        <v>1.1566844796076525</v>
      </c>
      <c r="H84" s="7">
        <f t="shared" si="23"/>
        <v>1</v>
      </c>
      <c r="I84" s="8">
        <f t="shared" si="24"/>
        <v>1.1566844796076525</v>
      </c>
    </row>
    <row r="85" spans="1:9" x14ac:dyDescent="0.2">
      <c r="A85" s="15" t="s">
        <v>9</v>
      </c>
      <c r="B85" s="3" t="s">
        <v>66</v>
      </c>
      <c r="C85" s="24">
        <v>70986</v>
      </c>
      <c r="D85" s="5">
        <v>0</v>
      </c>
      <c r="E85" s="6">
        <f t="shared" si="21"/>
        <v>0</v>
      </c>
      <c r="F85" s="5">
        <v>2</v>
      </c>
      <c r="G85" s="6">
        <f t="shared" si="22"/>
        <v>2.8174569633448847</v>
      </c>
      <c r="H85" s="7">
        <f t="shared" si="23"/>
        <v>2</v>
      </c>
      <c r="I85" s="8">
        <f t="shared" si="24"/>
        <v>2.8174569633448847</v>
      </c>
    </row>
    <row r="86" spans="1:9" x14ac:dyDescent="0.2">
      <c r="A86" s="9"/>
      <c r="B86" s="68" t="s">
        <v>164</v>
      </c>
      <c r="C86" s="30">
        <f>SUM(C83:C85)</f>
        <v>254829</v>
      </c>
      <c r="D86" s="26">
        <f>SUM(D83:D85)</f>
        <v>1</v>
      </c>
      <c r="E86" s="12">
        <f>(D86/C86)*100000</f>
        <v>0.3924200149904446</v>
      </c>
      <c r="F86" s="27">
        <f>SUM(F83:F85)</f>
        <v>4</v>
      </c>
      <c r="G86" s="12">
        <f t="shared" si="22"/>
        <v>1.5696800599617784</v>
      </c>
      <c r="H86" s="27">
        <f t="shared" si="23"/>
        <v>5</v>
      </c>
      <c r="I86" s="12">
        <f t="shared" si="24"/>
        <v>1.9621000749522226</v>
      </c>
    </row>
    <row r="87" spans="1:9" x14ac:dyDescent="0.2">
      <c r="A87" s="89" t="s">
        <v>165</v>
      </c>
      <c r="B87" s="87"/>
      <c r="C87" s="87"/>
      <c r="D87" s="87"/>
      <c r="E87" s="87"/>
      <c r="F87" s="87"/>
      <c r="G87" s="87"/>
      <c r="H87" s="87"/>
      <c r="I87" s="87"/>
    </row>
    <row r="88" spans="1:9" x14ac:dyDescent="0.2">
      <c r="A88" s="15" t="s">
        <v>9</v>
      </c>
      <c r="B88" s="3" t="s">
        <v>67</v>
      </c>
      <c r="C88" s="24">
        <v>795222</v>
      </c>
      <c r="D88" s="5">
        <v>25</v>
      </c>
      <c r="E88" s="6">
        <f t="shared" si="21"/>
        <v>3.1437762033746552</v>
      </c>
      <c r="F88" s="5">
        <v>63</v>
      </c>
      <c r="G88" s="6">
        <f t="shared" ref="G88:G90" si="25">SUM(F88/C88)*100000</f>
        <v>7.9223160325041313</v>
      </c>
      <c r="H88" s="7">
        <f t="shared" ref="H88:H90" si="26">SUM(D88,F88)</f>
        <v>88</v>
      </c>
      <c r="I88" s="8">
        <f t="shared" ref="I88:I90" si="27">SUM(H88/C88)*100000</f>
        <v>11.066092235878786</v>
      </c>
    </row>
    <row r="89" spans="1:9" x14ac:dyDescent="0.2">
      <c r="A89" s="9"/>
      <c r="B89" s="68" t="s">
        <v>164</v>
      </c>
      <c r="C89" s="31">
        <f>C88</f>
        <v>795222</v>
      </c>
      <c r="D89" s="26">
        <f>D88</f>
        <v>25</v>
      </c>
      <c r="E89" s="12">
        <f t="shared" si="21"/>
        <v>3.1437762033746552</v>
      </c>
      <c r="F89" s="27">
        <f>SUM(F88)</f>
        <v>63</v>
      </c>
      <c r="G89" s="12">
        <f t="shared" si="25"/>
        <v>7.9223160325041313</v>
      </c>
      <c r="H89" s="14">
        <f t="shared" si="26"/>
        <v>88</v>
      </c>
      <c r="I89" s="12">
        <f t="shared" si="27"/>
        <v>11.066092235878786</v>
      </c>
    </row>
    <row r="90" spans="1:9" x14ac:dyDescent="0.2">
      <c r="A90" s="16"/>
      <c r="B90" s="17" t="s">
        <v>162</v>
      </c>
      <c r="C90" s="28">
        <f>SUM(C89,C86)</f>
        <v>1050051</v>
      </c>
      <c r="D90" s="19">
        <f>(D86+D89)</f>
        <v>26</v>
      </c>
      <c r="E90" s="20">
        <f t="shared" si="21"/>
        <v>2.4760702099231371</v>
      </c>
      <c r="F90" s="21">
        <f>SUM(F86,F89)</f>
        <v>67</v>
      </c>
      <c r="G90" s="20">
        <f t="shared" si="25"/>
        <v>6.3806424640326993</v>
      </c>
      <c r="H90" s="22">
        <f t="shared" si="26"/>
        <v>93</v>
      </c>
      <c r="I90" s="20">
        <f t="shared" si="27"/>
        <v>8.8567126739558368</v>
      </c>
    </row>
    <row r="91" spans="1:9" x14ac:dyDescent="0.2">
      <c r="A91" s="77" t="s">
        <v>183</v>
      </c>
      <c r="B91" s="77"/>
      <c r="C91" s="77"/>
      <c r="D91" s="77"/>
      <c r="E91" s="77"/>
      <c r="F91" s="77"/>
      <c r="G91" s="77"/>
      <c r="H91" s="77"/>
      <c r="I91" s="77"/>
    </row>
    <row r="92" spans="1:9" x14ac:dyDescent="0.2">
      <c r="A92" s="66" t="s">
        <v>181</v>
      </c>
      <c r="B92" s="66"/>
      <c r="C92" s="66"/>
      <c r="D92" s="66"/>
      <c r="E92" s="66"/>
      <c r="F92" s="66"/>
      <c r="G92" s="66"/>
      <c r="H92" s="66"/>
      <c r="I92" s="66"/>
    </row>
    <row r="93" spans="1:9" x14ac:dyDescent="0.2">
      <c r="A93" s="78" t="s">
        <v>161</v>
      </c>
      <c r="B93" s="78"/>
      <c r="C93" s="78"/>
      <c r="D93" s="78"/>
      <c r="E93" s="78"/>
      <c r="F93" s="78"/>
      <c r="G93" s="78"/>
      <c r="H93" s="78"/>
      <c r="I93" s="78"/>
    </row>
    <row r="94" spans="1:9" x14ac:dyDescent="0.2">
      <c r="A94" s="77" t="s">
        <v>26</v>
      </c>
      <c r="B94" s="77"/>
      <c r="C94" s="77"/>
      <c r="D94" s="77"/>
      <c r="E94" s="77"/>
      <c r="F94" s="77"/>
      <c r="G94" s="77"/>
      <c r="H94" s="77"/>
      <c r="I94" s="77"/>
    </row>
    <row r="95" spans="1:9" x14ac:dyDescent="0.2">
      <c r="A95" s="77" t="s">
        <v>25</v>
      </c>
      <c r="B95" s="77"/>
      <c r="C95" s="77"/>
      <c r="D95" s="77"/>
      <c r="E95" s="77"/>
      <c r="F95" s="77"/>
      <c r="G95" s="77"/>
      <c r="H95" s="77"/>
      <c r="I95" s="77"/>
    </row>
    <row r="96" spans="1:9" x14ac:dyDescent="0.2">
      <c r="A96" s="69" t="s">
        <v>182</v>
      </c>
    </row>
    <row r="98" spans="1:9" ht="49.5" x14ac:dyDescent="0.2">
      <c r="A98" s="70" t="s">
        <v>0</v>
      </c>
      <c r="B98" s="71" t="s">
        <v>1</v>
      </c>
      <c r="C98" s="72" t="s">
        <v>180</v>
      </c>
      <c r="D98" s="73" t="s">
        <v>178</v>
      </c>
      <c r="E98" s="74" t="s">
        <v>170</v>
      </c>
      <c r="F98" s="75" t="s">
        <v>179</v>
      </c>
      <c r="G98" s="74" t="s">
        <v>172</v>
      </c>
      <c r="H98" s="74" t="s">
        <v>173</v>
      </c>
      <c r="I98" s="74" t="s">
        <v>171</v>
      </c>
    </row>
    <row r="99" spans="1:9" ht="14.25" customHeight="1" x14ac:dyDescent="0.2">
      <c r="A99" s="84" t="s">
        <v>68</v>
      </c>
      <c r="B99" s="87"/>
      <c r="C99" s="87"/>
      <c r="D99" s="87"/>
      <c r="E99" s="87"/>
      <c r="F99" s="87"/>
      <c r="G99" s="87"/>
      <c r="H99" s="87"/>
      <c r="I99" s="87"/>
    </row>
    <row r="100" spans="1:9" x14ac:dyDescent="0.2">
      <c r="A100" s="2" t="s">
        <v>69</v>
      </c>
      <c r="B100" s="3" t="s">
        <v>70</v>
      </c>
      <c r="C100" s="4">
        <v>145316</v>
      </c>
      <c r="D100" s="76">
        <v>4</v>
      </c>
      <c r="E100" s="6">
        <f t="shared" ref="E100:E110" si="28">D100/C100*100000</f>
        <v>2.7526218723333975</v>
      </c>
      <c r="F100" s="5">
        <v>4</v>
      </c>
      <c r="G100" s="6">
        <f t="shared" ref="G100:G110" si="29">SUM(F100/C100)*100000</f>
        <v>2.7526218723333975</v>
      </c>
      <c r="H100" s="7">
        <f t="shared" ref="H100:H110" si="30">SUM(D100,F100)</f>
        <v>8</v>
      </c>
      <c r="I100" s="8">
        <f t="shared" ref="I100:I110" si="31">SUM(H100/C100)*100000</f>
        <v>5.505243744666795</v>
      </c>
    </row>
    <row r="101" spans="1:9" x14ac:dyDescent="0.2">
      <c r="A101" s="2" t="s">
        <v>69</v>
      </c>
      <c r="B101" s="3" t="s">
        <v>71</v>
      </c>
      <c r="C101" s="4">
        <v>95441</v>
      </c>
      <c r="D101" s="76">
        <v>0</v>
      </c>
      <c r="E101" s="6">
        <f t="shared" si="28"/>
        <v>0</v>
      </c>
      <c r="F101" s="5">
        <v>4</v>
      </c>
      <c r="G101" s="6">
        <f t="shared" si="29"/>
        <v>4.1910709233977013</v>
      </c>
      <c r="H101" s="7">
        <f t="shared" si="30"/>
        <v>4</v>
      </c>
      <c r="I101" s="8">
        <f t="shared" si="31"/>
        <v>4.1910709233977013</v>
      </c>
    </row>
    <row r="102" spans="1:9" x14ac:dyDescent="0.2">
      <c r="A102" s="2" t="s">
        <v>69</v>
      </c>
      <c r="B102" s="3" t="s">
        <v>72</v>
      </c>
      <c r="C102" s="4">
        <v>26181</v>
      </c>
      <c r="D102" s="76">
        <v>0</v>
      </c>
      <c r="E102" s="6">
        <f t="shared" si="28"/>
        <v>0</v>
      </c>
      <c r="F102" s="5">
        <v>0</v>
      </c>
      <c r="G102" s="6">
        <f t="shared" si="29"/>
        <v>0</v>
      </c>
      <c r="H102" s="7">
        <f t="shared" si="30"/>
        <v>0</v>
      </c>
      <c r="I102" s="8">
        <f t="shared" si="31"/>
        <v>0</v>
      </c>
    </row>
    <row r="103" spans="1:9" x14ac:dyDescent="0.2">
      <c r="A103" s="2" t="s">
        <v>69</v>
      </c>
      <c r="B103" s="3" t="s">
        <v>73</v>
      </c>
      <c r="C103" s="4">
        <v>175779</v>
      </c>
      <c r="D103" s="76">
        <v>2</v>
      </c>
      <c r="E103" s="6">
        <f t="shared" si="28"/>
        <v>1.1377923415197491</v>
      </c>
      <c r="F103" s="5">
        <v>6</v>
      </c>
      <c r="G103" s="6">
        <f t="shared" si="29"/>
        <v>3.4133770245592481</v>
      </c>
      <c r="H103" s="7">
        <f t="shared" si="30"/>
        <v>8</v>
      </c>
      <c r="I103" s="8">
        <f t="shared" si="31"/>
        <v>4.5511693660789962</v>
      </c>
    </row>
    <row r="104" spans="1:9" x14ac:dyDescent="0.2">
      <c r="A104" s="32"/>
      <c r="B104" s="67" t="s">
        <v>163</v>
      </c>
      <c r="C104" s="29">
        <f>SUM(C100:C103)</f>
        <v>442717</v>
      </c>
      <c r="D104" s="51">
        <f>SUM(D100:D103)</f>
        <v>6</v>
      </c>
      <c r="E104" s="12">
        <f t="shared" si="28"/>
        <v>1.3552675862910166</v>
      </c>
      <c r="F104" s="27">
        <f>SUM(F100:F103)</f>
        <v>14</v>
      </c>
      <c r="G104" s="12">
        <f t="shared" si="29"/>
        <v>3.1622910346790385</v>
      </c>
      <c r="H104" s="14">
        <f t="shared" si="30"/>
        <v>20</v>
      </c>
      <c r="I104" s="12">
        <f t="shared" si="31"/>
        <v>4.5175586209700551</v>
      </c>
    </row>
    <row r="105" spans="1:9" x14ac:dyDescent="0.2">
      <c r="A105" s="2" t="s">
        <v>74</v>
      </c>
      <c r="B105" s="3" t="s">
        <v>75</v>
      </c>
      <c r="C105" s="4">
        <v>11141</v>
      </c>
      <c r="D105" s="5">
        <v>0</v>
      </c>
      <c r="E105" s="6">
        <f t="shared" si="28"/>
        <v>0</v>
      </c>
      <c r="F105" s="5">
        <v>0</v>
      </c>
      <c r="G105" s="6">
        <f t="shared" si="29"/>
        <v>0</v>
      </c>
      <c r="H105" s="7">
        <f t="shared" si="30"/>
        <v>0</v>
      </c>
      <c r="I105" s="8">
        <f t="shared" si="31"/>
        <v>0</v>
      </c>
    </row>
    <row r="106" spans="1:9" x14ac:dyDescent="0.2">
      <c r="A106" s="2" t="s">
        <v>74</v>
      </c>
      <c r="B106" s="3" t="s">
        <v>76</v>
      </c>
      <c r="C106" s="4">
        <v>8840</v>
      </c>
      <c r="D106" s="5">
        <v>0</v>
      </c>
      <c r="E106" s="6">
        <f t="shared" si="28"/>
        <v>0</v>
      </c>
      <c r="F106" s="5">
        <v>0</v>
      </c>
      <c r="G106" s="6">
        <f t="shared" si="29"/>
        <v>0</v>
      </c>
      <c r="H106" s="7">
        <f t="shared" si="30"/>
        <v>0</v>
      </c>
      <c r="I106" s="8">
        <f t="shared" si="31"/>
        <v>0</v>
      </c>
    </row>
    <row r="107" spans="1:9" x14ac:dyDescent="0.2">
      <c r="A107" s="2" t="s">
        <v>74</v>
      </c>
      <c r="B107" s="3" t="s">
        <v>77</v>
      </c>
      <c r="C107" s="4">
        <v>11601</v>
      </c>
      <c r="D107" s="5">
        <v>0</v>
      </c>
      <c r="E107" s="6">
        <f t="shared" si="28"/>
        <v>0</v>
      </c>
      <c r="F107" s="5">
        <v>0</v>
      </c>
      <c r="G107" s="6">
        <f t="shared" si="29"/>
        <v>0</v>
      </c>
      <c r="H107" s="7">
        <f t="shared" si="30"/>
        <v>0</v>
      </c>
      <c r="I107" s="8">
        <f t="shared" si="31"/>
        <v>0</v>
      </c>
    </row>
    <row r="108" spans="1:9" x14ac:dyDescent="0.2">
      <c r="A108" s="2" t="s">
        <v>74</v>
      </c>
      <c r="B108" s="3" t="s">
        <v>78</v>
      </c>
      <c r="C108" s="4">
        <v>14800</v>
      </c>
      <c r="D108" s="5">
        <v>0</v>
      </c>
      <c r="E108" s="6">
        <f t="shared" si="28"/>
        <v>0</v>
      </c>
      <c r="F108" s="5">
        <v>0</v>
      </c>
      <c r="G108" s="6">
        <f t="shared" si="29"/>
        <v>0</v>
      </c>
      <c r="H108" s="7">
        <f t="shared" si="30"/>
        <v>0</v>
      </c>
      <c r="I108" s="8">
        <f t="shared" si="31"/>
        <v>0</v>
      </c>
    </row>
    <row r="109" spans="1:9" x14ac:dyDescent="0.2">
      <c r="A109" s="33"/>
      <c r="B109" s="67" t="s">
        <v>163</v>
      </c>
      <c r="C109" s="29">
        <f>SUM(C105:C108)</f>
        <v>46382</v>
      </c>
      <c r="D109" s="26">
        <f>SUM(D105:D108)</f>
        <v>0</v>
      </c>
      <c r="E109" s="12">
        <f t="shared" si="28"/>
        <v>0</v>
      </c>
      <c r="F109" s="27">
        <f>SUM(F105:F108)</f>
        <v>0</v>
      </c>
      <c r="G109" s="12">
        <f t="shared" si="29"/>
        <v>0</v>
      </c>
      <c r="H109" s="14">
        <f t="shared" si="30"/>
        <v>0</v>
      </c>
      <c r="I109" s="12">
        <f t="shared" si="31"/>
        <v>0</v>
      </c>
    </row>
    <row r="110" spans="1:9" x14ac:dyDescent="0.2">
      <c r="A110" s="33"/>
      <c r="B110" s="17" t="s">
        <v>166</v>
      </c>
      <c r="C110" s="28">
        <f>SUM(C109,C104)</f>
        <v>489099</v>
      </c>
      <c r="D110" s="19">
        <f>SUM(D104+D109)</f>
        <v>6</v>
      </c>
      <c r="E110" s="20">
        <f t="shared" si="28"/>
        <v>1.2267455055111542</v>
      </c>
      <c r="F110" s="21">
        <f>SUM(F104,F109)</f>
        <v>14</v>
      </c>
      <c r="G110" s="20">
        <f t="shared" si="29"/>
        <v>2.8624061795260265</v>
      </c>
      <c r="H110" s="22">
        <f t="shared" si="30"/>
        <v>20</v>
      </c>
      <c r="I110" s="20">
        <f t="shared" si="31"/>
        <v>4.089151685037181</v>
      </c>
    </row>
    <row r="111" spans="1:9" x14ac:dyDescent="0.2">
      <c r="A111" s="84" t="s">
        <v>79</v>
      </c>
      <c r="B111" s="85"/>
      <c r="C111" s="85"/>
      <c r="D111" s="85"/>
      <c r="E111" s="85"/>
      <c r="F111" s="85"/>
      <c r="G111" s="85"/>
      <c r="H111" s="85"/>
      <c r="I111" s="85"/>
    </row>
    <row r="112" spans="1:9" x14ac:dyDescent="0.2">
      <c r="A112" s="2" t="s">
        <v>80</v>
      </c>
      <c r="B112" s="3" t="s">
        <v>81</v>
      </c>
      <c r="C112" s="4">
        <v>16936</v>
      </c>
      <c r="D112" s="5">
        <v>0</v>
      </c>
      <c r="E112" s="6">
        <f t="shared" ref="E112:E118" si="32">D112/C112*100000</f>
        <v>0</v>
      </c>
      <c r="F112" s="5">
        <v>0</v>
      </c>
      <c r="G112" s="6">
        <f t="shared" ref="G112:G118" si="33">SUM(F112/C112)*100000</f>
        <v>0</v>
      </c>
      <c r="H112" s="7">
        <f t="shared" ref="H112:H117" si="34">SUM(D112,F112)</f>
        <v>0</v>
      </c>
      <c r="I112" s="8">
        <f t="shared" ref="I112:I118" si="35">SUM(H112/C112)*100000</f>
        <v>0</v>
      </c>
    </row>
    <row r="113" spans="1:9" x14ac:dyDescent="0.2">
      <c r="A113" s="2" t="s">
        <v>80</v>
      </c>
      <c r="B113" s="3" t="s">
        <v>82</v>
      </c>
      <c r="C113" s="4">
        <v>2325</v>
      </c>
      <c r="D113" s="5">
        <v>0</v>
      </c>
      <c r="E113" s="6">
        <f t="shared" si="32"/>
        <v>0</v>
      </c>
      <c r="F113" s="5">
        <v>0</v>
      </c>
      <c r="G113" s="6">
        <f t="shared" si="33"/>
        <v>0</v>
      </c>
      <c r="H113" s="7">
        <f t="shared" si="34"/>
        <v>0</v>
      </c>
      <c r="I113" s="8">
        <f t="shared" si="35"/>
        <v>0</v>
      </c>
    </row>
    <row r="114" spans="1:9" x14ac:dyDescent="0.2">
      <c r="A114" s="25"/>
      <c r="B114" s="67" t="s">
        <v>163</v>
      </c>
      <c r="C114" s="29">
        <f>SUM(C112:C113)</f>
        <v>19261</v>
      </c>
      <c r="D114" s="26">
        <f>SUM(D112:D113)</f>
        <v>0</v>
      </c>
      <c r="E114" s="12">
        <f t="shared" si="32"/>
        <v>0</v>
      </c>
      <c r="F114" s="27">
        <f>SUM(F112:F113)</f>
        <v>0</v>
      </c>
      <c r="G114" s="12">
        <f t="shared" si="33"/>
        <v>0</v>
      </c>
      <c r="H114" s="14">
        <f t="shared" si="34"/>
        <v>0</v>
      </c>
      <c r="I114" s="12">
        <f t="shared" si="35"/>
        <v>0</v>
      </c>
    </row>
    <row r="115" spans="1:9" x14ac:dyDescent="0.2">
      <c r="A115" s="15" t="s">
        <v>9</v>
      </c>
      <c r="B115" s="3" t="s">
        <v>83</v>
      </c>
      <c r="C115" s="4">
        <v>8511</v>
      </c>
      <c r="D115" s="5">
        <v>0</v>
      </c>
      <c r="E115" s="6">
        <f t="shared" si="32"/>
        <v>0</v>
      </c>
      <c r="F115" s="5">
        <v>0</v>
      </c>
      <c r="G115" s="6">
        <f t="shared" si="33"/>
        <v>0</v>
      </c>
      <c r="H115" s="7">
        <f t="shared" si="34"/>
        <v>0</v>
      </c>
      <c r="I115" s="8">
        <f t="shared" si="35"/>
        <v>0</v>
      </c>
    </row>
    <row r="116" spans="1:9" x14ac:dyDescent="0.2">
      <c r="A116" s="15" t="s">
        <v>9</v>
      </c>
      <c r="B116" s="3" t="s">
        <v>84</v>
      </c>
      <c r="C116" s="4">
        <v>15787</v>
      </c>
      <c r="D116" s="5">
        <v>0</v>
      </c>
      <c r="E116" s="6">
        <f t="shared" si="32"/>
        <v>0</v>
      </c>
      <c r="F116" s="5">
        <v>0</v>
      </c>
      <c r="G116" s="6">
        <f t="shared" si="33"/>
        <v>0</v>
      </c>
      <c r="H116" s="7">
        <f t="shared" si="34"/>
        <v>0</v>
      </c>
      <c r="I116" s="8">
        <f t="shared" si="35"/>
        <v>0</v>
      </c>
    </row>
    <row r="117" spans="1:9" x14ac:dyDescent="0.2">
      <c r="A117" s="15" t="s">
        <v>9</v>
      </c>
      <c r="B117" s="3" t="s">
        <v>85</v>
      </c>
      <c r="C117" s="4">
        <v>12901</v>
      </c>
      <c r="D117" s="5">
        <v>0</v>
      </c>
      <c r="E117" s="6">
        <f t="shared" si="32"/>
        <v>0</v>
      </c>
      <c r="F117" s="5">
        <v>1</v>
      </c>
      <c r="G117" s="6">
        <f t="shared" si="33"/>
        <v>7.7513371056507241</v>
      </c>
      <c r="H117" s="7">
        <f t="shared" si="34"/>
        <v>1</v>
      </c>
      <c r="I117" s="8">
        <f t="shared" si="35"/>
        <v>7.7513371056507241</v>
      </c>
    </row>
    <row r="118" spans="1:9" x14ac:dyDescent="0.2">
      <c r="A118" s="16"/>
      <c r="B118" s="17" t="s">
        <v>166</v>
      </c>
      <c r="C118" s="28">
        <f>SUM(C114:C117)</f>
        <v>56460</v>
      </c>
      <c r="D118" s="19">
        <f>SUM(D114:D117)</f>
        <v>0</v>
      </c>
      <c r="E118" s="20">
        <f t="shared" si="32"/>
        <v>0</v>
      </c>
      <c r="F118" s="21">
        <f>SUM(F114:F117)</f>
        <v>1</v>
      </c>
      <c r="G118" s="20">
        <f t="shared" si="33"/>
        <v>1.7711654268508679</v>
      </c>
      <c r="H118" s="64">
        <f>SUM(H112:H113,H115:H117)</f>
        <v>1</v>
      </c>
      <c r="I118" s="20">
        <f t="shared" si="35"/>
        <v>1.7711654268508679</v>
      </c>
    </row>
    <row r="119" spans="1:9" x14ac:dyDescent="0.2">
      <c r="A119" s="77" t="s">
        <v>183</v>
      </c>
      <c r="B119" s="77"/>
      <c r="C119" s="77"/>
      <c r="D119" s="77"/>
      <c r="E119" s="77"/>
      <c r="F119" s="77"/>
      <c r="G119" s="77"/>
      <c r="H119" s="77"/>
      <c r="I119" s="77"/>
    </row>
    <row r="120" spans="1:9" x14ac:dyDescent="0.2">
      <c r="A120" s="66" t="s">
        <v>181</v>
      </c>
      <c r="B120" s="66"/>
      <c r="C120" s="66"/>
      <c r="D120" s="66"/>
      <c r="E120" s="66"/>
      <c r="F120" s="66"/>
      <c r="G120" s="66"/>
      <c r="H120" s="66"/>
      <c r="I120" s="66"/>
    </row>
    <row r="121" spans="1:9" x14ac:dyDescent="0.2">
      <c r="A121" s="78" t="s">
        <v>161</v>
      </c>
      <c r="B121" s="78"/>
      <c r="C121" s="78"/>
      <c r="D121" s="78"/>
      <c r="E121" s="78"/>
      <c r="F121" s="78"/>
      <c r="G121" s="78"/>
      <c r="H121" s="78"/>
      <c r="I121" s="78"/>
    </row>
    <row r="122" spans="1:9" x14ac:dyDescent="0.2">
      <c r="A122" s="77" t="s">
        <v>26</v>
      </c>
      <c r="B122" s="77"/>
      <c r="C122" s="77"/>
      <c r="D122" s="77"/>
      <c r="E122" s="77"/>
      <c r="F122" s="77"/>
      <c r="G122" s="77"/>
      <c r="H122" s="77"/>
      <c r="I122" s="77"/>
    </row>
    <row r="123" spans="1:9" x14ac:dyDescent="0.2">
      <c r="A123" s="77" t="s">
        <v>25</v>
      </c>
      <c r="B123" s="77"/>
      <c r="C123" s="77"/>
      <c r="D123" s="77"/>
      <c r="E123" s="77"/>
      <c r="F123" s="77"/>
      <c r="G123" s="77"/>
      <c r="H123" s="77"/>
      <c r="I123" s="77"/>
    </row>
    <row r="124" spans="1:9" x14ac:dyDescent="0.2">
      <c r="A124" s="69" t="s">
        <v>182</v>
      </c>
    </row>
    <row r="131" spans="1:9" ht="49.5" x14ac:dyDescent="0.2">
      <c r="A131" s="70" t="s">
        <v>0</v>
      </c>
      <c r="B131" s="71" t="s">
        <v>1</v>
      </c>
      <c r="C131" s="72" t="s">
        <v>180</v>
      </c>
      <c r="D131" s="73" t="s">
        <v>178</v>
      </c>
      <c r="E131" s="74" t="s">
        <v>170</v>
      </c>
      <c r="F131" s="75" t="s">
        <v>179</v>
      </c>
      <c r="G131" s="74" t="s">
        <v>172</v>
      </c>
      <c r="H131" s="74" t="s">
        <v>173</v>
      </c>
      <c r="I131" s="74" t="s">
        <v>171</v>
      </c>
    </row>
    <row r="132" spans="1:9" x14ac:dyDescent="0.2">
      <c r="A132" s="84" t="s">
        <v>86</v>
      </c>
      <c r="B132" s="85"/>
      <c r="C132" s="85"/>
      <c r="D132" s="85"/>
      <c r="E132" s="85"/>
      <c r="F132" s="85"/>
      <c r="G132" s="85"/>
      <c r="H132" s="85"/>
      <c r="I132" s="85"/>
    </row>
    <row r="133" spans="1:9" x14ac:dyDescent="0.2">
      <c r="A133" s="2" t="s">
        <v>87</v>
      </c>
      <c r="B133" s="3" t="s">
        <v>88</v>
      </c>
      <c r="C133" s="4">
        <v>13176</v>
      </c>
      <c r="D133" s="5">
        <v>0</v>
      </c>
      <c r="E133" s="6">
        <f t="shared" ref="E133:E139" si="36">D133/C133*100000</f>
        <v>0</v>
      </c>
      <c r="F133" s="5">
        <v>0</v>
      </c>
      <c r="G133" s="6">
        <f t="shared" ref="G133:G139" si="37">SUM(F133/C133)*100000</f>
        <v>0</v>
      </c>
      <c r="H133" s="7">
        <f t="shared" ref="H133:H139" si="38">SUM(D133,F133)</f>
        <v>0</v>
      </c>
      <c r="I133" s="8">
        <f t="shared" ref="I133:I139" si="39">SUM(H133/C133)*100000</f>
        <v>0</v>
      </c>
    </row>
    <row r="134" spans="1:9" x14ac:dyDescent="0.2">
      <c r="A134" s="2" t="s">
        <v>87</v>
      </c>
      <c r="B134" s="3" t="s">
        <v>89</v>
      </c>
      <c r="C134" s="4">
        <v>6430</v>
      </c>
      <c r="D134" s="5">
        <v>1</v>
      </c>
      <c r="E134" s="6">
        <f t="shared" si="36"/>
        <v>15.552099533437012</v>
      </c>
      <c r="F134" s="5">
        <v>0</v>
      </c>
      <c r="G134" s="6">
        <f t="shared" si="37"/>
        <v>0</v>
      </c>
      <c r="H134" s="7">
        <f t="shared" si="38"/>
        <v>1</v>
      </c>
      <c r="I134" s="8">
        <f t="shared" si="39"/>
        <v>15.552099533437012</v>
      </c>
    </row>
    <row r="135" spans="1:9" x14ac:dyDescent="0.2">
      <c r="A135" s="2" t="s">
        <v>87</v>
      </c>
      <c r="B135" s="3" t="s">
        <v>90</v>
      </c>
      <c r="C135" s="4">
        <v>14415</v>
      </c>
      <c r="D135" s="5">
        <v>1</v>
      </c>
      <c r="E135" s="6">
        <f t="shared" si="36"/>
        <v>6.9372181755116191</v>
      </c>
      <c r="F135" s="5">
        <v>1</v>
      </c>
      <c r="G135" s="6">
        <f t="shared" si="37"/>
        <v>6.9372181755116191</v>
      </c>
      <c r="H135" s="7">
        <f t="shared" si="38"/>
        <v>2</v>
      </c>
      <c r="I135" s="8">
        <f t="shared" si="39"/>
        <v>13.874436351023238</v>
      </c>
    </row>
    <row r="136" spans="1:9" x14ac:dyDescent="0.2">
      <c r="A136" s="2" t="s">
        <v>87</v>
      </c>
      <c r="B136" s="3" t="s">
        <v>91</v>
      </c>
      <c r="C136" s="4">
        <v>24476</v>
      </c>
      <c r="D136" s="5">
        <v>0</v>
      </c>
      <c r="E136" s="6">
        <f t="shared" si="36"/>
        <v>0</v>
      </c>
      <c r="F136" s="5">
        <v>0</v>
      </c>
      <c r="G136" s="6">
        <f t="shared" si="37"/>
        <v>0</v>
      </c>
      <c r="H136" s="7">
        <f t="shared" si="38"/>
        <v>0</v>
      </c>
      <c r="I136" s="8">
        <f t="shared" si="39"/>
        <v>0</v>
      </c>
    </row>
    <row r="137" spans="1:9" x14ac:dyDescent="0.2">
      <c r="A137" s="35"/>
      <c r="B137" s="67" t="s">
        <v>167</v>
      </c>
      <c r="C137" s="29">
        <f>SUM(C133:C136,C141)</f>
        <v>65762</v>
      </c>
      <c r="D137" s="26">
        <f>SUM(D133:D136)+D141</f>
        <v>2</v>
      </c>
      <c r="E137" s="37">
        <f>D137/C137*100000</f>
        <v>3.0412700343663515</v>
      </c>
      <c r="F137" s="38">
        <f>SUM(F133:F136)+F141</f>
        <v>1</v>
      </c>
      <c r="G137" s="37">
        <f t="shared" si="37"/>
        <v>1.5206350171831757</v>
      </c>
      <c r="H137" s="39">
        <f>SUM(D137,F137)+H141</f>
        <v>3</v>
      </c>
      <c r="I137" s="37">
        <f t="shared" si="39"/>
        <v>4.5619050515495267</v>
      </c>
    </row>
    <row r="138" spans="1:9" x14ac:dyDescent="0.2">
      <c r="A138" s="15" t="s">
        <v>9</v>
      </c>
      <c r="B138" s="3" t="s">
        <v>92</v>
      </c>
      <c r="C138" s="24">
        <v>28822</v>
      </c>
      <c r="D138" s="5">
        <v>0</v>
      </c>
      <c r="E138" s="6">
        <f t="shared" si="36"/>
        <v>0</v>
      </c>
      <c r="F138" s="5">
        <v>0</v>
      </c>
      <c r="G138" s="6">
        <f t="shared" si="37"/>
        <v>0</v>
      </c>
      <c r="H138" s="7">
        <f>SUM(D138,F138)</f>
        <v>0</v>
      </c>
      <c r="I138" s="8">
        <f t="shared" si="39"/>
        <v>0</v>
      </c>
    </row>
    <row r="139" spans="1:9" x14ac:dyDescent="0.2">
      <c r="A139" s="16"/>
      <c r="B139" s="17" t="s">
        <v>162</v>
      </c>
      <c r="C139" s="28">
        <f>SUM(C133:C136,C138)</f>
        <v>87319</v>
      </c>
      <c r="D139" s="19">
        <f>SUM(D133:D136)+D138</f>
        <v>2</v>
      </c>
      <c r="E139" s="63">
        <f t="shared" si="36"/>
        <v>2.2904522497967226</v>
      </c>
      <c r="F139" s="19">
        <f>SUM(F137:F138)</f>
        <v>1</v>
      </c>
      <c r="G139" s="63">
        <f t="shared" si="37"/>
        <v>1.1452261248983613</v>
      </c>
      <c r="H139" s="22">
        <f t="shared" si="38"/>
        <v>3</v>
      </c>
      <c r="I139" s="20">
        <f t="shared" si="39"/>
        <v>3.4356783746950836</v>
      </c>
    </row>
    <row r="140" spans="1:9" x14ac:dyDescent="0.2">
      <c r="A140" s="86" t="s">
        <v>93</v>
      </c>
      <c r="B140" s="87"/>
      <c r="C140" s="87"/>
      <c r="D140" s="87"/>
      <c r="E140" s="87"/>
      <c r="F140" s="87"/>
      <c r="G140" s="87"/>
      <c r="H140" s="87"/>
      <c r="I140" s="87"/>
    </row>
    <row r="141" spans="1:9" x14ac:dyDescent="0.2">
      <c r="A141" s="2" t="s">
        <v>87</v>
      </c>
      <c r="B141" s="3" t="s">
        <v>169</v>
      </c>
      <c r="C141" s="24">
        <v>7265</v>
      </c>
      <c r="D141" s="5">
        <v>0</v>
      </c>
      <c r="E141" s="6">
        <f t="shared" ref="E141:E146" si="40">D141/C141*100000</f>
        <v>0</v>
      </c>
      <c r="F141" s="5">
        <v>0</v>
      </c>
      <c r="G141" s="6">
        <f t="shared" ref="G141:G146" si="41">SUM(F141/C141)*100000</f>
        <v>0</v>
      </c>
      <c r="H141" s="7">
        <f>SUM(D141,F141)</f>
        <v>0</v>
      </c>
      <c r="I141" s="8">
        <f t="shared" ref="I141" si="42">SUM(H141/C141)*100000</f>
        <v>0</v>
      </c>
    </row>
    <row r="142" spans="1:9" x14ac:dyDescent="0.2">
      <c r="A142" s="15" t="s">
        <v>9</v>
      </c>
      <c r="B142" s="3" t="s">
        <v>94</v>
      </c>
      <c r="C142" s="4">
        <v>47751</v>
      </c>
      <c r="D142" s="5">
        <v>0</v>
      </c>
      <c r="E142" s="6">
        <f t="shared" si="40"/>
        <v>0</v>
      </c>
      <c r="F142" s="42">
        <v>0</v>
      </c>
      <c r="G142" s="6">
        <f t="shared" si="41"/>
        <v>0</v>
      </c>
      <c r="H142" s="7">
        <f>(D142+F142)</f>
        <v>0</v>
      </c>
      <c r="I142" s="8">
        <f>SUM(H142/C142)*100000</f>
        <v>0</v>
      </c>
    </row>
    <row r="143" spans="1:9" x14ac:dyDescent="0.2">
      <c r="A143" s="15" t="s">
        <v>9</v>
      </c>
      <c r="B143" s="3" t="s">
        <v>95</v>
      </c>
      <c r="C143" s="4">
        <v>26149</v>
      </c>
      <c r="D143" s="5">
        <v>0</v>
      </c>
      <c r="E143" s="6">
        <f t="shared" si="40"/>
        <v>0</v>
      </c>
      <c r="F143" s="5">
        <v>1</v>
      </c>
      <c r="G143" s="6">
        <f t="shared" si="41"/>
        <v>3.8242380205744007</v>
      </c>
      <c r="H143" s="7">
        <f t="shared" ref="H143:H145" si="43">(D143+F143)</f>
        <v>1</v>
      </c>
      <c r="I143" s="8">
        <f>SUM(H143/C143)*100000</f>
        <v>3.8242380205744007</v>
      </c>
    </row>
    <row r="144" spans="1:9" x14ac:dyDescent="0.2">
      <c r="A144" s="15" t="s">
        <v>9</v>
      </c>
      <c r="B144" s="3" t="s">
        <v>96</v>
      </c>
      <c r="C144" s="4">
        <v>35213</v>
      </c>
      <c r="D144" s="5">
        <v>0</v>
      </c>
      <c r="E144" s="6">
        <f t="shared" si="40"/>
        <v>0</v>
      </c>
      <c r="F144" s="5">
        <v>1</v>
      </c>
      <c r="G144" s="6">
        <f t="shared" si="41"/>
        <v>2.8398602788742795</v>
      </c>
      <c r="H144" s="7">
        <f t="shared" si="43"/>
        <v>1</v>
      </c>
      <c r="I144" s="8">
        <f>SUM(H144/C144)*100000</f>
        <v>2.8398602788742795</v>
      </c>
    </row>
    <row r="145" spans="1:9" x14ac:dyDescent="0.2">
      <c r="A145" s="15" t="s">
        <v>9</v>
      </c>
      <c r="B145" s="3" t="s">
        <v>97</v>
      </c>
      <c r="C145" s="4">
        <v>15765</v>
      </c>
      <c r="D145" s="26">
        <f>SUM(D141:D144)+D149</f>
        <v>0</v>
      </c>
      <c r="E145" s="6">
        <f t="shared" si="40"/>
        <v>0</v>
      </c>
      <c r="F145" s="5">
        <v>0</v>
      </c>
      <c r="G145" s="6">
        <f t="shared" si="41"/>
        <v>0</v>
      </c>
      <c r="H145" s="7">
        <f t="shared" si="43"/>
        <v>0</v>
      </c>
      <c r="I145" s="8">
        <f>SUM(H145/C145)*100000</f>
        <v>0</v>
      </c>
    </row>
    <row r="146" spans="1:9" x14ac:dyDescent="0.2">
      <c r="A146" s="16"/>
      <c r="B146" s="17" t="s">
        <v>162</v>
      </c>
      <c r="C146" s="28">
        <f>SUM(C141:C145)</f>
        <v>132143</v>
      </c>
      <c r="D146" s="5">
        <v>0</v>
      </c>
      <c r="E146" s="20">
        <f t="shared" si="40"/>
        <v>0</v>
      </c>
      <c r="F146" s="21">
        <f>SUM(F141:F145)</f>
        <v>2</v>
      </c>
      <c r="G146" s="20">
        <f t="shared" si="41"/>
        <v>1.5135118772844569</v>
      </c>
      <c r="H146" s="22">
        <f>SUM(D146,F146)</f>
        <v>2</v>
      </c>
      <c r="I146" s="20">
        <f>SUM(H146/C146)*100000</f>
        <v>1.5135118772844569</v>
      </c>
    </row>
    <row r="147" spans="1:9" x14ac:dyDescent="0.2">
      <c r="A147" s="77" t="s">
        <v>183</v>
      </c>
      <c r="B147" s="77"/>
      <c r="C147" s="77"/>
      <c r="D147" s="77"/>
      <c r="E147" s="77"/>
      <c r="F147" s="77"/>
      <c r="G147" s="77"/>
      <c r="H147" s="77"/>
      <c r="I147" s="77"/>
    </row>
    <row r="148" spans="1:9" x14ac:dyDescent="0.2">
      <c r="A148" s="66" t="s">
        <v>181</v>
      </c>
      <c r="B148" s="66"/>
      <c r="C148" s="66"/>
      <c r="D148" s="66"/>
      <c r="E148" s="66"/>
      <c r="F148" s="66"/>
      <c r="G148" s="66"/>
      <c r="H148" s="66"/>
      <c r="I148" s="66"/>
    </row>
    <row r="149" spans="1:9" x14ac:dyDescent="0.2">
      <c r="A149" s="78" t="s">
        <v>161</v>
      </c>
      <c r="B149" s="78"/>
      <c r="C149" s="78"/>
      <c r="D149" s="78"/>
      <c r="E149" s="78"/>
      <c r="F149" s="78"/>
      <c r="G149" s="78"/>
      <c r="H149" s="78"/>
      <c r="I149" s="78"/>
    </row>
    <row r="150" spans="1:9" x14ac:dyDescent="0.2">
      <c r="A150" s="77" t="s">
        <v>26</v>
      </c>
      <c r="B150" s="77"/>
      <c r="C150" s="77"/>
      <c r="D150" s="77"/>
      <c r="E150" s="77"/>
      <c r="F150" s="77"/>
      <c r="G150" s="77"/>
      <c r="H150" s="77"/>
      <c r="I150" s="77"/>
    </row>
    <row r="151" spans="1:9" x14ac:dyDescent="0.2">
      <c r="A151" s="77" t="s">
        <v>25</v>
      </c>
      <c r="B151" s="77"/>
      <c r="C151" s="77"/>
      <c r="D151" s="77"/>
      <c r="E151" s="77"/>
      <c r="F151" s="77"/>
      <c r="G151" s="77"/>
      <c r="H151" s="77"/>
      <c r="I151" s="77"/>
    </row>
    <row r="152" spans="1:9" x14ac:dyDescent="0.2">
      <c r="A152" s="69" t="s">
        <v>182</v>
      </c>
    </row>
    <row r="153" spans="1:9" x14ac:dyDescent="0.2">
      <c r="A153" s="66" t="s">
        <v>168</v>
      </c>
    </row>
    <row r="164" spans="1:9" ht="49.5" x14ac:dyDescent="0.2">
      <c r="A164" s="70" t="s">
        <v>0</v>
      </c>
      <c r="B164" s="71" t="s">
        <v>1</v>
      </c>
      <c r="C164" s="72" t="s">
        <v>180</v>
      </c>
      <c r="D164" s="73" t="s">
        <v>178</v>
      </c>
      <c r="E164" s="74" t="s">
        <v>170</v>
      </c>
      <c r="F164" s="75" t="s">
        <v>179</v>
      </c>
      <c r="G164" s="74" t="s">
        <v>172</v>
      </c>
      <c r="H164" s="74" t="s">
        <v>173</v>
      </c>
      <c r="I164" s="74" t="s">
        <v>171</v>
      </c>
    </row>
    <row r="165" spans="1:9" ht="14.25" customHeight="1" x14ac:dyDescent="0.2">
      <c r="A165" s="90" t="s">
        <v>98</v>
      </c>
      <c r="B165" s="79"/>
      <c r="C165" s="79"/>
      <c r="D165" s="79"/>
      <c r="E165" s="79"/>
      <c r="F165" s="79"/>
      <c r="G165" s="79"/>
      <c r="H165" s="79"/>
      <c r="I165" s="80"/>
    </row>
    <row r="166" spans="1:9" x14ac:dyDescent="0.2">
      <c r="A166" s="15" t="s">
        <v>9</v>
      </c>
      <c r="B166" s="3" t="s">
        <v>99</v>
      </c>
      <c r="C166" s="4">
        <v>34401</v>
      </c>
      <c r="D166" s="5">
        <v>0</v>
      </c>
      <c r="E166" s="6">
        <f t="shared" ref="E166:E171" si="44">D166/C166*100000</f>
        <v>0</v>
      </c>
      <c r="F166" s="5">
        <v>1</v>
      </c>
      <c r="G166" s="6">
        <f t="shared" ref="G166:G171" si="45">SUM(F166/C166)*100000</f>
        <v>2.9068922415046075</v>
      </c>
      <c r="H166" s="7">
        <f t="shared" ref="H166:H171" si="46">SUM(D166,F166)</f>
        <v>1</v>
      </c>
      <c r="I166" s="8">
        <f t="shared" ref="I166:I171" si="47">SUM(H166/C166)*100000</f>
        <v>2.9068922415046075</v>
      </c>
    </row>
    <row r="167" spans="1:9" x14ac:dyDescent="0.2">
      <c r="A167" s="15" t="s">
        <v>9</v>
      </c>
      <c r="B167" s="3" t="s">
        <v>100</v>
      </c>
      <c r="C167" s="4">
        <v>22051</v>
      </c>
      <c r="D167" s="5">
        <v>0</v>
      </c>
      <c r="E167" s="6">
        <f t="shared" si="44"/>
        <v>0</v>
      </c>
      <c r="F167" s="5">
        <v>0</v>
      </c>
      <c r="G167" s="6">
        <f t="shared" si="45"/>
        <v>0</v>
      </c>
      <c r="H167" s="7">
        <f t="shared" si="46"/>
        <v>0</v>
      </c>
      <c r="I167" s="8">
        <f t="shared" si="47"/>
        <v>0</v>
      </c>
    </row>
    <row r="168" spans="1:9" x14ac:dyDescent="0.2">
      <c r="A168" s="15" t="s">
        <v>9</v>
      </c>
      <c r="B168" s="3" t="s">
        <v>101</v>
      </c>
      <c r="C168" s="4">
        <v>11110</v>
      </c>
      <c r="D168" s="5">
        <v>0</v>
      </c>
      <c r="E168" s="6">
        <f t="shared" si="44"/>
        <v>0</v>
      </c>
      <c r="F168" s="5">
        <v>0</v>
      </c>
      <c r="G168" s="6">
        <f t="shared" si="45"/>
        <v>0</v>
      </c>
      <c r="H168" s="7">
        <f t="shared" si="46"/>
        <v>0</v>
      </c>
      <c r="I168" s="8">
        <f t="shared" si="47"/>
        <v>0</v>
      </c>
    </row>
    <row r="169" spans="1:9" x14ac:dyDescent="0.2">
      <c r="A169" s="15" t="s">
        <v>9</v>
      </c>
      <c r="B169" s="3" t="s">
        <v>102</v>
      </c>
      <c r="C169" s="4">
        <v>10697</v>
      </c>
      <c r="D169" s="5">
        <v>0</v>
      </c>
      <c r="E169" s="6">
        <f t="shared" si="44"/>
        <v>0</v>
      </c>
      <c r="F169" s="5">
        <v>0</v>
      </c>
      <c r="G169" s="6">
        <f t="shared" si="45"/>
        <v>0</v>
      </c>
      <c r="H169" s="7">
        <f t="shared" si="46"/>
        <v>0</v>
      </c>
      <c r="I169" s="8">
        <f t="shared" si="47"/>
        <v>0</v>
      </c>
    </row>
    <row r="170" spans="1:9" x14ac:dyDescent="0.2">
      <c r="A170" s="15" t="s">
        <v>9</v>
      </c>
      <c r="B170" s="3" t="s">
        <v>103</v>
      </c>
      <c r="C170" s="4">
        <v>54721</v>
      </c>
      <c r="D170" s="5">
        <v>1</v>
      </c>
      <c r="E170" s="6">
        <f t="shared" si="44"/>
        <v>1.8274519836991281</v>
      </c>
      <c r="F170" s="5">
        <v>0</v>
      </c>
      <c r="G170" s="6">
        <f t="shared" si="45"/>
        <v>0</v>
      </c>
      <c r="H170" s="7">
        <f t="shared" si="46"/>
        <v>1</v>
      </c>
      <c r="I170" s="8">
        <f t="shared" si="47"/>
        <v>1.8274519836991281</v>
      </c>
    </row>
    <row r="171" spans="1:9" x14ac:dyDescent="0.2">
      <c r="A171" s="16"/>
      <c r="B171" s="17" t="s">
        <v>162</v>
      </c>
      <c r="C171" s="28">
        <f>SUM(C166:C170)</f>
        <v>132980</v>
      </c>
      <c r="D171" s="19">
        <f>SUM(D166:D170)</f>
        <v>1</v>
      </c>
      <c r="E171" s="20">
        <f t="shared" si="44"/>
        <v>0.75199278086930366</v>
      </c>
      <c r="F171" s="21">
        <f>SUM(F166:F170)</f>
        <v>1</v>
      </c>
      <c r="G171" s="20">
        <f t="shared" si="45"/>
        <v>0.75199278086930366</v>
      </c>
      <c r="H171" s="22">
        <f t="shared" si="46"/>
        <v>2</v>
      </c>
      <c r="I171" s="20">
        <f t="shared" si="47"/>
        <v>1.5039855617386073</v>
      </c>
    </row>
    <row r="172" spans="1:9" ht="14.25" customHeight="1" x14ac:dyDescent="0.2">
      <c r="A172" s="90" t="s">
        <v>104</v>
      </c>
      <c r="B172" s="79"/>
      <c r="C172" s="79"/>
      <c r="D172" s="79"/>
      <c r="E172" s="79"/>
      <c r="F172" s="79"/>
      <c r="G172" s="79"/>
      <c r="H172" s="79"/>
      <c r="I172" s="80"/>
    </row>
    <row r="173" spans="1:9" x14ac:dyDescent="0.2">
      <c r="A173" s="2" t="s">
        <v>105</v>
      </c>
      <c r="B173" s="3" t="s">
        <v>106</v>
      </c>
      <c r="C173" s="4">
        <v>13321</v>
      </c>
      <c r="D173" s="5">
        <v>0</v>
      </c>
      <c r="E173" s="6">
        <f t="shared" ref="E173:E182" si="48">D173/C173*100000</f>
        <v>0</v>
      </c>
      <c r="F173" s="5">
        <v>0</v>
      </c>
      <c r="G173" s="6">
        <f t="shared" ref="G173:G182" si="49">SUM(F173/C173)*100000</f>
        <v>0</v>
      </c>
      <c r="H173" s="7">
        <f t="shared" ref="H173:H182" si="50">SUM(D173,F173)</f>
        <v>0</v>
      </c>
      <c r="I173" s="8">
        <f t="shared" ref="I173:I182" si="51">SUM(H173/C173)*100000</f>
        <v>0</v>
      </c>
    </row>
    <row r="174" spans="1:9" x14ac:dyDescent="0.2">
      <c r="A174" s="2" t="s">
        <v>105</v>
      </c>
      <c r="B174" s="3" t="s">
        <v>107</v>
      </c>
      <c r="C174" s="4">
        <v>7297</v>
      </c>
      <c r="D174" s="5">
        <v>0</v>
      </c>
      <c r="E174" s="6">
        <f t="shared" si="48"/>
        <v>0</v>
      </c>
      <c r="F174" s="5">
        <v>0</v>
      </c>
      <c r="G174" s="6">
        <f t="shared" si="49"/>
        <v>0</v>
      </c>
      <c r="H174" s="7">
        <f t="shared" si="50"/>
        <v>0</v>
      </c>
      <c r="I174" s="8">
        <f t="shared" si="51"/>
        <v>0</v>
      </c>
    </row>
    <row r="175" spans="1:9" x14ac:dyDescent="0.2">
      <c r="A175" s="2" t="s">
        <v>105</v>
      </c>
      <c r="B175" s="3" t="s">
        <v>108</v>
      </c>
      <c r="C175" s="4">
        <v>9627</v>
      </c>
      <c r="D175" s="5">
        <v>0</v>
      </c>
      <c r="E175" s="6">
        <f t="shared" si="48"/>
        <v>0</v>
      </c>
      <c r="F175" s="5">
        <v>1</v>
      </c>
      <c r="G175" s="6">
        <f t="shared" si="49"/>
        <v>10.387451958034694</v>
      </c>
      <c r="H175" s="7">
        <f t="shared" si="50"/>
        <v>1</v>
      </c>
      <c r="I175" s="8">
        <f t="shared" si="51"/>
        <v>10.387451958034694</v>
      </c>
    </row>
    <row r="176" spans="1:9" x14ac:dyDescent="0.2">
      <c r="A176" s="2" t="s">
        <v>105</v>
      </c>
      <c r="B176" s="3" t="s">
        <v>109</v>
      </c>
      <c r="C176" s="4">
        <v>19952</v>
      </c>
      <c r="D176" s="5">
        <v>0</v>
      </c>
      <c r="E176" s="6">
        <f t="shared" si="48"/>
        <v>0</v>
      </c>
      <c r="F176" s="5">
        <v>1</v>
      </c>
      <c r="G176" s="6">
        <f t="shared" si="49"/>
        <v>5.0120288692862873</v>
      </c>
      <c r="H176" s="7">
        <f t="shared" si="50"/>
        <v>1</v>
      </c>
      <c r="I176" s="8">
        <f t="shared" si="51"/>
        <v>5.0120288692862873</v>
      </c>
    </row>
    <row r="177" spans="1:9" x14ac:dyDescent="0.2">
      <c r="A177" s="2" t="s">
        <v>105</v>
      </c>
      <c r="B177" s="3" t="s">
        <v>110</v>
      </c>
      <c r="C177" s="4">
        <v>3932</v>
      </c>
      <c r="D177" s="5">
        <v>0</v>
      </c>
      <c r="E177" s="6">
        <f t="shared" si="48"/>
        <v>0</v>
      </c>
      <c r="F177" s="5">
        <v>0</v>
      </c>
      <c r="G177" s="6">
        <f t="shared" si="49"/>
        <v>0</v>
      </c>
      <c r="H177" s="7">
        <f t="shared" si="50"/>
        <v>0</v>
      </c>
      <c r="I177" s="8">
        <f t="shared" si="51"/>
        <v>0</v>
      </c>
    </row>
    <row r="178" spans="1:9" x14ac:dyDescent="0.2">
      <c r="A178" s="2" t="s">
        <v>105</v>
      </c>
      <c r="B178" s="3" t="s">
        <v>111</v>
      </c>
      <c r="C178" s="4">
        <v>26555</v>
      </c>
      <c r="D178" s="5">
        <v>0</v>
      </c>
      <c r="E178" s="6">
        <f t="shared" si="48"/>
        <v>0</v>
      </c>
      <c r="F178" s="5">
        <v>1</v>
      </c>
      <c r="G178" s="6">
        <f t="shared" si="49"/>
        <v>3.7657691583505932</v>
      </c>
      <c r="H178" s="7">
        <f t="shared" si="50"/>
        <v>1</v>
      </c>
      <c r="I178" s="8">
        <f t="shared" si="51"/>
        <v>3.7657691583505932</v>
      </c>
    </row>
    <row r="179" spans="1:9" x14ac:dyDescent="0.2">
      <c r="A179" s="2" t="s">
        <v>105</v>
      </c>
      <c r="B179" s="3" t="s">
        <v>112</v>
      </c>
      <c r="C179" s="4">
        <v>6298</v>
      </c>
      <c r="D179" s="5">
        <v>0</v>
      </c>
      <c r="E179" s="6">
        <f t="shared" si="48"/>
        <v>0</v>
      </c>
      <c r="F179" s="5">
        <v>0</v>
      </c>
      <c r="G179" s="6">
        <f t="shared" si="49"/>
        <v>0</v>
      </c>
      <c r="H179" s="7">
        <f t="shared" si="50"/>
        <v>0</v>
      </c>
      <c r="I179" s="8">
        <f t="shared" si="51"/>
        <v>0</v>
      </c>
    </row>
    <row r="180" spans="1:9" x14ac:dyDescent="0.2">
      <c r="A180" s="16"/>
      <c r="B180" s="67" t="s">
        <v>163</v>
      </c>
      <c r="C180" s="30">
        <f>SUM(C173:C179)</f>
        <v>86982</v>
      </c>
      <c r="D180" s="26">
        <f>SUM(D173:D179)</f>
        <v>0</v>
      </c>
      <c r="E180" s="12">
        <f t="shared" si="48"/>
        <v>0</v>
      </c>
      <c r="F180" s="27">
        <f>SUM(F173:F179)</f>
        <v>3</v>
      </c>
      <c r="G180" s="12">
        <f t="shared" si="49"/>
        <v>3.4489894460922947</v>
      </c>
      <c r="H180" s="14">
        <f t="shared" si="50"/>
        <v>3</v>
      </c>
      <c r="I180" s="12">
        <f t="shared" si="51"/>
        <v>3.4489894460922947</v>
      </c>
    </row>
    <row r="181" spans="1:9" x14ac:dyDescent="0.2">
      <c r="A181" s="15" t="s">
        <v>9</v>
      </c>
      <c r="B181" s="3" t="s">
        <v>113</v>
      </c>
      <c r="C181" s="4">
        <v>12558</v>
      </c>
      <c r="D181" s="5">
        <v>0</v>
      </c>
      <c r="E181" s="6">
        <f t="shared" si="48"/>
        <v>0</v>
      </c>
      <c r="F181" s="5">
        <v>0</v>
      </c>
      <c r="G181" s="6">
        <f t="shared" si="49"/>
        <v>0</v>
      </c>
      <c r="H181" s="7">
        <f t="shared" si="50"/>
        <v>0</v>
      </c>
      <c r="I181" s="8">
        <f t="shared" si="51"/>
        <v>0</v>
      </c>
    </row>
    <row r="182" spans="1:9" x14ac:dyDescent="0.2">
      <c r="A182" s="16"/>
      <c r="B182" s="17" t="s">
        <v>162</v>
      </c>
      <c r="C182" s="28">
        <f>SUM(C180:C181)</f>
        <v>99540</v>
      </c>
      <c r="D182" s="19">
        <f>SUM(D180:D181)</f>
        <v>0</v>
      </c>
      <c r="E182" s="20">
        <f t="shared" si="48"/>
        <v>0</v>
      </c>
      <c r="F182" s="21">
        <f>SUM(F180:F181)</f>
        <v>3</v>
      </c>
      <c r="G182" s="20">
        <f t="shared" si="49"/>
        <v>3.0138637733574445</v>
      </c>
      <c r="H182" s="22">
        <f t="shared" si="50"/>
        <v>3</v>
      </c>
      <c r="I182" s="20">
        <f t="shared" si="51"/>
        <v>3.0138637733574445</v>
      </c>
    </row>
    <row r="183" spans="1:9" x14ac:dyDescent="0.2">
      <c r="A183" s="77" t="s">
        <v>183</v>
      </c>
      <c r="B183" s="77"/>
      <c r="C183" s="77"/>
      <c r="D183" s="77"/>
      <c r="E183" s="77"/>
      <c r="F183" s="77"/>
      <c r="G183" s="77"/>
      <c r="H183" s="77"/>
      <c r="I183" s="77"/>
    </row>
    <row r="184" spans="1:9" x14ac:dyDescent="0.2">
      <c r="A184" s="66" t="s">
        <v>181</v>
      </c>
      <c r="B184" s="66"/>
      <c r="C184" s="66"/>
      <c r="D184" s="66"/>
      <c r="E184" s="66"/>
      <c r="F184" s="66"/>
      <c r="G184" s="66"/>
      <c r="H184" s="66"/>
      <c r="I184" s="66"/>
    </row>
    <row r="185" spans="1:9" x14ac:dyDescent="0.2">
      <c r="A185" s="78" t="s">
        <v>161</v>
      </c>
      <c r="B185" s="78"/>
      <c r="C185" s="78"/>
      <c r="D185" s="78"/>
      <c r="E185" s="78"/>
      <c r="F185" s="78"/>
      <c r="G185" s="78"/>
      <c r="H185" s="78"/>
      <c r="I185" s="78"/>
    </row>
    <row r="186" spans="1:9" x14ac:dyDescent="0.2">
      <c r="A186" s="77" t="s">
        <v>26</v>
      </c>
      <c r="B186" s="77"/>
      <c r="C186" s="77"/>
      <c r="D186" s="77"/>
      <c r="E186" s="77"/>
      <c r="F186" s="77"/>
      <c r="G186" s="77"/>
      <c r="H186" s="77"/>
      <c r="I186" s="77"/>
    </row>
    <row r="187" spans="1:9" x14ac:dyDescent="0.2">
      <c r="A187" s="77" t="s">
        <v>25</v>
      </c>
      <c r="B187" s="77"/>
      <c r="C187" s="77"/>
      <c r="D187" s="77"/>
      <c r="E187" s="77"/>
      <c r="F187" s="77"/>
      <c r="G187" s="77"/>
      <c r="H187" s="77"/>
      <c r="I187" s="77"/>
    </row>
    <row r="188" spans="1:9" x14ac:dyDescent="0.2">
      <c r="A188" s="69" t="s">
        <v>182</v>
      </c>
    </row>
    <row r="195" spans="1:9" ht="49.5" x14ac:dyDescent="0.2">
      <c r="A195" s="70" t="s">
        <v>0</v>
      </c>
      <c r="B195" s="71" t="s">
        <v>1</v>
      </c>
      <c r="C195" s="72" t="s">
        <v>180</v>
      </c>
      <c r="D195" s="73" t="s">
        <v>178</v>
      </c>
      <c r="E195" s="74" t="s">
        <v>170</v>
      </c>
      <c r="F195" s="75" t="s">
        <v>179</v>
      </c>
      <c r="G195" s="74" t="s">
        <v>172</v>
      </c>
      <c r="H195" s="74" t="s">
        <v>173</v>
      </c>
      <c r="I195" s="74" t="s">
        <v>171</v>
      </c>
    </row>
    <row r="196" spans="1:9" ht="14.25" customHeight="1" x14ac:dyDescent="0.2">
      <c r="A196" s="90" t="s">
        <v>114</v>
      </c>
      <c r="B196" s="79"/>
      <c r="C196" s="79"/>
      <c r="D196" s="79"/>
      <c r="E196" s="79"/>
      <c r="F196" s="79"/>
      <c r="G196" s="79"/>
      <c r="H196" s="79"/>
      <c r="I196" s="80"/>
    </row>
    <row r="197" spans="1:9" ht="25.5" x14ac:dyDescent="0.2">
      <c r="A197" s="2" t="s">
        <v>159</v>
      </c>
      <c r="B197" s="3" t="s">
        <v>115</v>
      </c>
      <c r="C197" s="4">
        <v>19465</v>
      </c>
      <c r="D197" s="5">
        <v>0</v>
      </c>
      <c r="E197" s="6">
        <f t="shared" ref="E197:E206" si="52">D197/C197*100000</f>
        <v>0</v>
      </c>
      <c r="F197" s="5">
        <v>1</v>
      </c>
      <c r="G197" s="6">
        <f t="shared" ref="G197:G206" si="53">SUM(F197/C197)*100000</f>
        <v>5.1374261494991007</v>
      </c>
      <c r="H197" s="7">
        <f t="shared" ref="H197:H206" si="54">SUM(D197,F197)</f>
        <v>1</v>
      </c>
      <c r="I197" s="8">
        <f t="shared" ref="I197:I206" si="55">SUM(H197/C197)*100000</f>
        <v>5.1374261494991007</v>
      </c>
    </row>
    <row r="198" spans="1:9" ht="25.5" x14ac:dyDescent="0.2">
      <c r="A198" s="2" t="s">
        <v>159</v>
      </c>
      <c r="B198" s="3" t="s">
        <v>116</v>
      </c>
      <c r="C198" s="4">
        <v>13325</v>
      </c>
      <c r="D198" s="5">
        <v>0</v>
      </c>
      <c r="E198" s="6">
        <f t="shared" si="52"/>
        <v>0</v>
      </c>
      <c r="F198" s="5">
        <v>0</v>
      </c>
      <c r="G198" s="6">
        <f t="shared" si="53"/>
        <v>0</v>
      </c>
      <c r="H198" s="7">
        <f t="shared" si="54"/>
        <v>0</v>
      </c>
      <c r="I198" s="8">
        <f t="shared" si="55"/>
        <v>0</v>
      </c>
    </row>
    <row r="199" spans="1:9" ht="25.5" x14ac:dyDescent="0.2">
      <c r="A199" s="2" t="s">
        <v>159</v>
      </c>
      <c r="B199" s="3" t="s">
        <v>117</v>
      </c>
      <c r="C199" s="4">
        <v>16148</v>
      </c>
      <c r="D199" s="5">
        <v>0</v>
      </c>
      <c r="E199" s="6">
        <f t="shared" si="52"/>
        <v>0</v>
      </c>
      <c r="F199" s="5">
        <v>0</v>
      </c>
      <c r="G199" s="6">
        <f t="shared" si="53"/>
        <v>0</v>
      </c>
      <c r="H199" s="7">
        <f t="shared" si="54"/>
        <v>0</v>
      </c>
      <c r="I199" s="8">
        <f t="shared" si="55"/>
        <v>0</v>
      </c>
    </row>
    <row r="200" spans="1:9" x14ac:dyDescent="0.2">
      <c r="A200" s="16"/>
      <c r="B200" s="67" t="s">
        <v>163</v>
      </c>
      <c r="C200" s="30">
        <f>SUM(C197:C199)</f>
        <v>48938</v>
      </c>
      <c r="D200" s="26">
        <f>SUM(D197:D199)</f>
        <v>0</v>
      </c>
      <c r="E200" s="37">
        <f t="shared" si="52"/>
        <v>0</v>
      </c>
      <c r="F200" s="38">
        <f>SUM(F197:F199)</f>
        <v>1</v>
      </c>
      <c r="G200" s="37">
        <f t="shared" si="53"/>
        <v>2.0434018554088844</v>
      </c>
      <c r="H200" s="43">
        <f t="shared" si="54"/>
        <v>1</v>
      </c>
      <c r="I200" s="37">
        <f t="shared" si="55"/>
        <v>2.0434018554088844</v>
      </c>
    </row>
    <row r="201" spans="1:9" x14ac:dyDescent="0.2">
      <c r="A201" s="15" t="s">
        <v>9</v>
      </c>
      <c r="B201" s="3" t="s">
        <v>118</v>
      </c>
      <c r="C201" s="4">
        <v>22829</v>
      </c>
      <c r="D201" s="5">
        <v>0</v>
      </c>
      <c r="E201" s="6">
        <f t="shared" si="52"/>
        <v>0</v>
      </c>
      <c r="F201" s="5">
        <v>1</v>
      </c>
      <c r="G201" s="6">
        <f t="shared" si="53"/>
        <v>4.3803933593236675</v>
      </c>
      <c r="H201" s="7">
        <f t="shared" si="54"/>
        <v>1</v>
      </c>
      <c r="I201" s="8">
        <f t="shared" si="55"/>
        <v>4.3803933593236675</v>
      </c>
    </row>
    <row r="202" spans="1:9" x14ac:dyDescent="0.2">
      <c r="A202" s="15" t="s">
        <v>9</v>
      </c>
      <c r="B202" s="3" t="s">
        <v>119</v>
      </c>
      <c r="C202" s="4">
        <v>24725</v>
      </c>
      <c r="D202" s="5">
        <v>0</v>
      </c>
      <c r="E202" s="6">
        <f t="shared" si="52"/>
        <v>0</v>
      </c>
      <c r="F202" s="5">
        <v>0</v>
      </c>
      <c r="G202" s="6">
        <f t="shared" si="53"/>
        <v>0</v>
      </c>
      <c r="H202" s="7">
        <f t="shared" si="54"/>
        <v>0</v>
      </c>
      <c r="I202" s="8">
        <f t="shared" si="55"/>
        <v>0</v>
      </c>
    </row>
    <row r="203" spans="1:9" x14ac:dyDescent="0.2">
      <c r="A203" s="15" t="s">
        <v>9</v>
      </c>
      <c r="B203" s="3" t="s">
        <v>120</v>
      </c>
      <c r="C203" s="4">
        <v>29532</v>
      </c>
      <c r="D203" s="5">
        <v>0</v>
      </c>
      <c r="E203" s="6">
        <f t="shared" si="52"/>
        <v>0</v>
      </c>
      <c r="F203" s="5">
        <v>0</v>
      </c>
      <c r="G203" s="6">
        <f t="shared" si="53"/>
        <v>0</v>
      </c>
      <c r="H203" s="7">
        <f t="shared" si="54"/>
        <v>0</v>
      </c>
      <c r="I203" s="8">
        <f t="shared" si="55"/>
        <v>0</v>
      </c>
    </row>
    <row r="204" spans="1:9" x14ac:dyDescent="0.2">
      <c r="A204" s="15" t="s">
        <v>9</v>
      </c>
      <c r="B204" s="3" t="s">
        <v>121</v>
      </c>
      <c r="C204" s="4">
        <v>63746</v>
      </c>
      <c r="D204" s="5">
        <v>0</v>
      </c>
      <c r="E204" s="6">
        <f t="shared" si="52"/>
        <v>0</v>
      </c>
      <c r="F204" s="5">
        <v>0</v>
      </c>
      <c r="G204" s="6">
        <f t="shared" si="53"/>
        <v>0</v>
      </c>
      <c r="H204" s="7">
        <f t="shared" si="54"/>
        <v>0</v>
      </c>
      <c r="I204" s="8">
        <f t="shared" si="55"/>
        <v>0</v>
      </c>
    </row>
    <row r="205" spans="1:9" x14ac:dyDescent="0.2">
      <c r="A205" s="15" t="s">
        <v>9</v>
      </c>
      <c r="B205" s="3" t="s">
        <v>122</v>
      </c>
      <c r="C205" s="4">
        <v>37297</v>
      </c>
      <c r="D205" s="5">
        <v>0</v>
      </c>
      <c r="E205" s="6">
        <f t="shared" si="52"/>
        <v>0</v>
      </c>
      <c r="F205" s="5">
        <v>0</v>
      </c>
      <c r="G205" s="6">
        <f t="shared" si="53"/>
        <v>0</v>
      </c>
      <c r="H205" s="7">
        <f t="shared" si="54"/>
        <v>0</v>
      </c>
      <c r="I205" s="8">
        <f t="shared" si="55"/>
        <v>0</v>
      </c>
    </row>
    <row r="206" spans="1:9" x14ac:dyDescent="0.2">
      <c r="A206" s="16"/>
      <c r="B206" s="17" t="s">
        <v>162</v>
      </c>
      <c r="C206" s="28">
        <f>SUM(C200:C205)</f>
        <v>227067</v>
      </c>
      <c r="D206" s="19">
        <f>SUM(D200:D205)</f>
        <v>0</v>
      </c>
      <c r="E206" s="20">
        <f t="shared" si="52"/>
        <v>0</v>
      </c>
      <c r="F206" s="21">
        <f>SUM(F200:F205)</f>
        <v>2</v>
      </c>
      <c r="G206" s="20">
        <f t="shared" si="53"/>
        <v>0.8807972977138907</v>
      </c>
      <c r="H206" s="22">
        <f t="shared" si="54"/>
        <v>2</v>
      </c>
      <c r="I206" s="20">
        <f t="shared" si="55"/>
        <v>0.8807972977138907</v>
      </c>
    </row>
    <row r="207" spans="1:9" ht="14.25" customHeight="1" x14ac:dyDescent="0.2">
      <c r="A207" s="90" t="s">
        <v>123</v>
      </c>
      <c r="B207" s="79"/>
      <c r="C207" s="79"/>
      <c r="D207" s="79"/>
      <c r="E207" s="79"/>
      <c r="F207" s="79"/>
      <c r="G207" s="79"/>
      <c r="H207" s="79"/>
      <c r="I207" s="80"/>
    </row>
    <row r="208" spans="1:9" ht="13.5" customHeight="1" x14ac:dyDescent="0.2">
      <c r="A208" s="2" t="s">
        <v>124</v>
      </c>
      <c r="B208" s="3" t="s">
        <v>125</v>
      </c>
      <c r="C208" s="4">
        <v>19423</v>
      </c>
      <c r="D208" s="5">
        <v>0</v>
      </c>
      <c r="E208" s="6">
        <f t="shared" ref="E208:E218" si="56">D208/C208*100000</f>
        <v>0</v>
      </c>
      <c r="F208" s="5">
        <v>2</v>
      </c>
      <c r="G208" s="6">
        <f t="shared" ref="G208:G218" si="57">SUM(F208/C208)*100000</f>
        <v>10.29707048344746</v>
      </c>
      <c r="H208" s="7">
        <f t="shared" ref="H208:H218" si="58">SUM(D208,F208)</f>
        <v>2</v>
      </c>
      <c r="I208" s="8">
        <f t="shared" ref="I208:I218" si="59">SUM(H208/C208)*100000</f>
        <v>10.29707048344746</v>
      </c>
    </row>
    <row r="209" spans="1:9" ht="13.5" customHeight="1" x14ac:dyDescent="0.2">
      <c r="A209" s="2" t="s">
        <v>124</v>
      </c>
      <c r="B209" s="3" t="s">
        <v>126</v>
      </c>
      <c r="C209" s="4">
        <v>16205</v>
      </c>
      <c r="D209" s="5">
        <v>0</v>
      </c>
      <c r="E209" s="6">
        <f t="shared" si="56"/>
        <v>0</v>
      </c>
      <c r="F209" s="5">
        <v>0</v>
      </c>
      <c r="G209" s="6">
        <f t="shared" si="57"/>
        <v>0</v>
      </c>
      <c r="H209" s="7">
        <f t="shared" si="58"/>
        <v>0</v>
      </c>
      <c r="I209" s="8">
        <f t="shared" si="59"/>
        <v>0</v>
      </c>
    </row>
    <row r="210" spans="1:9" ht="13.5" customHeight="1" x14ac:dyDescent="0.2">
      <c r="A210" s="2" t="s">
        <v>124</v>
      </c>
      <c r="B210" s="3" t="s">
        <v>127</v>
      </c>
      <c r="C210" s="4">
        <v>9139</v>
      </c>
      <c r="D210" s="5">
        <v>0</v>
      </c>
      <c r="E210" s="6">
        <f t="shared" si="56"/>
        <v>0</v>
      </c>
      <c r="F210" s="5">
        <v>1</v>
      </c>
      <c r="G210" s="6">
        <f t="shared" si="57"/>
        <v>10.9421162052741</v>
      </c>
      <c r="H210" s="7">
        <f t="shared" si="58"/>
        <v>1</v>
      </c>
      <c r="I210" s="8">
        <f t="shared" si="59"/>
        <v>10.9421162052741</v>
      </c>
    </row>
    <row r="211" spans="1:9" ht="13.5" customHeight="1" x14ac:dyDescent="0.2">
      <c r="A211" s="2" t="s">
        <v>124</v>
      </c>
      <c r="B211" s="3" t="s">
        <v>128</v>
      </c>
      <c r="C211" s="4">
        <v>5992</v>
      </c>
      <c r="D211" s="5">
        <v>0</v>
      </c>
      <c r="E211" s="6">
        <f t="shared" si="56"/>
        <v>0</v>
      </c>
      <c r="F211" s="5">
        <v>0</v>
      </c>
      <c r="G211" s="6">
        <f t="shared" si="57"/>
        <v>0</v>
      </c>
      <c r="H211" s="7">
        <f t="shared" si="58"/>
        <v>0</v>
      </c>
      <c r="I211" s="8">
        <f t="shared" si="59"/>
        <v>0</v>
      </c>
    </row>
    <row r="212" spans="1:9" ht="13.5" customHeight="1" x14ac:dyDescent="0.2">
      <c r="A212" s="2" t="s">
        <v>124</v>
      </c>
      <c r="B212" s="3" t="s">
        <v>129</v>
      </c>
      <c r="C212" s="4">
        <v>11644</v>
      </c>
      <c r="D212" s="5">
        <v>0</v>
      </c>
      <c r="E212" s="6">
        <f t="shared" si="56"/>
        <v>0</v>
      </c>
      <c r="F212" s="5">
        <v>1</v>
      </c>
      <c r="G212" s="6">
        <f t="shared" si="57"/>
        <v>8.5881140501545872</v>
      </c>
      <c r="H212" s="7">
        <f t="shared" si="58"/>
        <v>1</v>
      </c>
      <c r="I212" s="8">
        <f t="shared" si="59"/>
        <v>8.5881140501545872</v>
      </c>
    </row>
    <row r="213" spans="1:9" ht="13.5" customHeight="1" x14ac:dyDescent="0.2">
      <c r="A213" s="2" t="s">
        <v>124</v>
      </c>
      <c r="B213" s="3" t="s">
        <v>130</v>
      </c>
      <c r="C213" s="4">
        <v>17124</v>
      </c>
      <c r="D213" s="5">
        <v>0</v>
      </c>
      <c r="E213" s="6">
        <f t="shared" si="56"/>
        <v>0</v>
      </c>
      <c r="F213" s="5">
        <v>1</v>
      </c>
      <c r="G213" s="6">
        <f t="shared" si="57"/>
        <v>5.8397570661060501</v>
      </c>
      <c r="H213" s="7">
        <f t="shared" si="58"/>
        <v>1</v>
      </c>
      <c r="I213" s="8">
        <f t="shared" si="59"/>
        <v>5.8397570661060501</v>
      </c>
    </row>
    <row r="214" spans="1:9" ht="13.5" customHeight="1" x14ac:dyDescent="0.2">
      <c r="A214" s="2" t="s">
        <v>124</v>
      </c>
      <c r="B214" s="3" t="s">
        <v>131</v>
      </c>
      <c r="C214" s="4">
        <v>67384</v>
      </c>
      <c r="D214" s="5">
        <v>2</v>
      </c>
      <c r="E214" s="6">
        <f t="shared" si="56"/>
        <v>2.9680636352843406</v>
      </c>
      <c r="F214" s="5">
        <v>4</v>
      </c>
      <c r="G214" s="6">
        <f t="shared" si="57"/>
        <v>5.9361272705686812</v>
      </c>
      <c r="H214" s="7">
        <f t="shared" si="58"/>
        <v>6</v>
      </c>
      <c r="I214" s="8">
        <f t="shared" si="59"/>
        <v>8.9041909058530209</v>
      </c>
    </row>
    <row r="215" spans="1:9" ht="13.5" customHeight="1" x14ac:dyDescent="0.2">
      <c r="A215" s="2" t="s">
        <v>124</v>
      </c>
      <c r="B215" s="3" t="s">
        <v>132</v>
      </c>
      <c r="C215" s="4">
        <v>18608</v>
      </c>
      <c r="D215" s="5">
        <v>0</v>
      </c>
      <c r="E215" s="6">
        <f t="shared" si="56"/>
        <v>0</v>
      </c>
      <c r="F215" s="5">
        <v>1</v>
      </c>
      <c r="G215" s="6">
        <f t="shared" si="57"/>
        <v>5.3740326741186584</v>
      </c>
      <c r="H215" s="7">
        <f t="shared" si="58"/>
        <v>1</v>
      </c>
      <c r="I215" s="8">
        <f t="shared" si="59"/>
        <v>5.3740326741186584</v>
      </c>
    </row>
    <row r="216" spans="1:9" ht="13.5" customHeight="1" x14ac:dyDescent="0.2">
      <c r="A216" s="2" t="s">
        <v>124</v>
      </c>
      <c r="B216" s="3" t="s">
        <v>133</v>
      </c>
      <c r="C216" s="4">
        <v>26763</v>
      </c>
      <c r="D216" s="5">
        <v>0</v>
      </c>
      <c r="E216" s="6">
        <f t="shared" si="56"/>
        <v>0</v>
      </c>
      <c r="F216" s="5">
        <v>2</v>
      </c>
      <c r="G216" s="6">
        <f t="shared" si="57"/>
        <v>7.4730037738669051</v>
      </c>
      <c r="H216" s="7">
        <f t="shared" si="58"/>
        <v>2</v>
      </c>
      <c r="I216" s="8">
        <f t="shared" si="59"/>
        <v>7.4730037738669051</v>
      </c>
    </row>
    <row r="217" spans="1:9" ht="13.5" customHeight="1" x14ac:dyDescent="0.2">
      <c r="A217" s="2" t="s">
        <v>124</v>
      </c>
      <c r="B217" s="3" t="s">
        <v>134</v>
      </c>
      <c r="C217" s="4">
        <v>19597</v>
      </c>
      <c r="D217" s="5">
        <v>0</v>
      </c>
      <c r="E217" s="6">
        <f t="shared" si="56"/>
        <v>0</v>
      </c>
      <c r="F217" s="5">
        <v>1</v>
      </c>
      <c r="G217" s="6">
        <f t="shared" si="57"/>
        <v>5.1028218604888504</v>
      </c>
      <c r="H217" s="7">
        <f t="shared" si="58"/>
        <v>1</v>
      </c>
      <c r="I217" s="8">
        <f t="shared" si="59"/>
        <v>5.1028218604888504</v>
      </c>
    </row>
    <row r="218" spans="1:9" x14ac:dyDescent="0.2">
      <c r="A218" s="16"/>
      <c r="B218" s="17" t="s">
        <v>162</v>
      </c>
      <c r="C218" s="28">
        <f>SUM(C208:C217)</f>
        <v>211879</v>
      </c>
      <c r="D218" s="19">
        <f>SUM(D208:D217)</f>
        <v>2</v>
      </c>
      <c r="E218" s="20">
        <f t="shared" si="56"/>
        <v>0.94393498175845647</v>
      </c>
      <c r="F218" s="21">
        <f>SUM(F208:F217)</f>
        <v>13</v>
      </c>
      <c r="G218" s="20">
        <f t="shared" si="57"/>
        <v>6.1355773814299672</v>
      </c>
      <c r="H218" s="22">
        <f t="shared" si="58"/>
        <v>15</v>
      </c>
      <c r="I218" s="20">
        <f t="shared" si="59"/>
        <v>7.0795123631884236</v>
      </c>
    </row>
    <row r="219" spans="1:9" x14ac:dyDescent="0.2">
      <c r="A219" s="77" t="s">
        <v>183</v>
      </c>
      <c r="B219" s="77"/>
      <c r="C219" s="77"/>
      <c r="D219" s="77"/>
      <c r="E219" s="77"/>
      <c r="F219" s="77"/>
      <c r="G219" s="77"/>
      <c r="H219" s="77"/>
      <c r="I219" s="77"/>
    </row>
    <row r="220" spans="1:9" x14ac:dyDescent="0.2">
      <c r="A220" s="66" t="s">
        <v>181</v>
      </c>
      <c r="B220" s="66"/>
      <c r="C220" s="66"/>
      <c r="D220" s="66"/>
      <c r="E220" s="66"/>
      <c r="F220" s="66"/>
      <c r="G220" s="66"/>
      <c r="H220" s="66"/>
      <c r="I220" s="66"/>
    </row>
    <row r="221" spans="1:9" x14ac:dyDescent="0.2">
      <c r="A221" s="78" t="s">
        <v>161</v>
      </c>
      <c r="B221" s="78"/>
      <c r="C221" s="78"/>
      <c r="D221" s="78"/>
      <c r="E221" s="78"/>
      <c r="F221" s="78"/>
      <c r="G221" s="78"/>
      <c r="H221" s="78"/>
      <c r="I221" s="78"/>
    </row>
    <row r="222" spans="1:9" x14ac:dyDescent="0.2">
      <c r="A222" s="77" t="s">
        <v>26</v>
      </c>
      <c r="B222" s="77"/>
      <c r="C222" s="77"/>
      <c r="D222" s="77"/>
      <c r="E222" s="77"/>
      <c r="F222" s="77"/>
      <c r="G222" s="77"/>
      <c r="H222" s="77"/>
      <c r="I222" s="77"/>
    </row>
    <row r="223" spans="1:9" x14ac:dyDescent="0.2">
      <c r="A223" s="77" t="s">
        <v>25</v>
      </c>
      <c r="B223" s="77"/>
      <c r="C223" s="77"/>
      <c r="D223" s="77"/>
      <c r="E223" s="77"/>
      <c r="F223" s="77"/>
      <c r="G223" s="77"/>
      <c r="H223" s="77"/>
      <c r="I223" s="77"/>
    </row>
    <row r="224" spans="1:9" x14ac:dyDescent="0.2">
      <c r="A224" s="69" t="s">
        <v>182</v>
      </c>
    </row>
    <row r="225" spans="1:9" x14ac:dyDescent="0.2">
      <c r="A225" s="66"/>
    </row>
    <row r="227" spans="1:9" ht="49.5" x14ac:dyDescent="0.2">
      <c r="A227" s="70" t="s">
        <v>0</v>
      </c>
      <c r="B227" s="71" t="s">
        <v>1</v>
      </c>
      <c r="C227" s="72" t="s">
        <v>180</v>
      </c>
      <c r="D227" s="73" t="s">
        <v>178</v>
      </c>
      <c r="E227" s="74" t="s">
        <v>170</v>
      </c>
      <c r="F227" s="75" t="s">
        <v>179</v>
      </c>
      <c r="G227" s="74" t="s">
        <v>172</v>
      </c>
      <c r="H227" s="74" t="s">
        <v>173</v>
      </c>
      <c r="I227" s="74" t="s">
        <v>171</v>
      </c>
    </row>
    <row r="228" spans="1:9" ht="14.25" customHeight="1" x14ac:dyDescent="0.2">
      <c r="A228" s="90" t="s">
        <v>135</v>
      </c>
      <c r="B228" s="79"/>
      <c r="C228" s="79"/>
      <c r="D228" s="79"/>
      <c r="E228" s="79"/>
      <c r="F228" s="79"/>
      <c r="G228" s="79"/>
      <c r="H228" s="79"/>
      <c r="I228" s="80"/>
    </row>
    <row r="229" spans="1:9" x14ac:dyDescent="0.2">
      <c r="A229" s="81" t="s">
        <v>136</v>
      </c>
      <c r="B229" s="82"/>
      <c r="C229" s="82"/>
      <c r="D229" s="82"/>
      <c r="E229" s="82"/>
      <c r="F229" s="82"/>
      <c r="G229" s="82"/>
      <c r="H229" s="82"/>
      <c r="I229" s="83"/>
    </row>
    <row r="230" spans="1:9" x14ac:dyDescent="0.2">
      <c r="A230" s="2" t="s">
        <v>137</v>
      </c>
      <c r="B230" s="44" t="s">
        <v>138</v>
      </c>
      <c r="C230" s="4">
        <v>19627</v>
      </c>
      <c r="D230" s="5">
        <v>0</v>
      </c>
      <c r="E230" s="45">
        <f t="shared" ref="E230:E239" si="60">D230/C230*100000</f>
        <v>0</v>
      </c>
      <c r="F230" s="5">
        <v>0</v>
      </c>
      <c r="G230" s="45">
        <f t="shared" ref="G230:G239" si="61">SUM(F230/C230)*100000</f>
        <v>0</v>
      </c>
      <c r="H230" s="7">
        <f t="shared" ref="H230:H239" si="62">SUM(D230,F230)</f>
        <v>0</v>
      </c>
      <c r="I230" s="46">
        <f t="shared" ref="I230:I239" si="63">SUM(H230/C230)*100000</f>
        <v>0</v>
      </c>
    </row>
    <row r="231" spans="1:9" x14ac:dyDescent="0.2">
      <c r="A231" s="2" t="s">
        <v>137</v>
      </c>
      <c r="B231" s="44" t="s">
        <v>139</v>
      </c>
      <c r="C231" s="4">
        <v>7949</v>
      </c>
      <c r="D231" s="5">
        <v>0</v>
      </c>
      <c r="E231" s="45">
        <f t="shared" si="60"/>
        <v>0</v>
      </c>
      <c r="F231" s="5">
        <v>0</v>
      </c>
      <c r="G231" s="45">
        <f t="shared" si="61"/>
        <v>0</v>
      </c>
      <c r="H231" s="7">
        <f t="shared" si="62"/>
        <v>0</v>
      </c>
      <c r="I231" s="46">
        <f t="shared" si="63"/>
        <v>0</v>
      </c>
    </row>
    <row r="232" spans="1:9" x14ac:dyDescent="0.2">
      <c r="A232" s="2" t="s">
        <v>137</v>
      </c>
      <c r="B232" s="44" t="s">
        <v>140</v>
      </c>
      <c r="C232" s="4">
        <v>62262</v>
      </c>
      <c r="D232" s="5">
        <v>0</v>
      </c>
      <c r="E232" s="45">
        <f t="shared" si="60"/>
        <v>0</v>
      </c>
      <c r="F232" s="5">
        <v>2</v>
      </c>
      <c r="G232" s="45">
        <f t="shared" si="61"/>
        <v>3.2122321801419811</v>
      </c>
      <c r="H232" s="7">
        <f t="shared" si="62"/>
        <v>2</v>
      </c>
      <c r="I232" s="46">
        <f t="shared" si="63"/>
        <v>3.2122321801419811</v>
      </c>
    </row>
    <row r="233" spans="1:9" x14ac:dyDescent="0.2">
      <c r="A233" s="16"/>
      <c r="B233" s="67" t="s">
        <v>163</v>
      </c>
      <c r="C233" s="30">
        <f>SUM(C230:C232)</f>
        <v>89838</v>
      </c>
      <c r="D233" s="26">
        <f>SUM(D230:D232)</f>
        <v>0</v>
      </c>
      <c r="E233" s="12">
        <f t="shared" si="60"/>
        <v>0</v>
      </c>
      <c r="F233" s="27">
        <f>SUM(F230:F232)</f>
        <v>2</v>
      </c>
      <c r="G233" s="12">
        <f t="shared" si="61"/>
        <v>2.226229435205592</v>
      </c>
      <c r="H233" s="14">
        <f t="shared" si="62"/>
        <v>2</v>
      </c>
      <c r="I233" s="12">
        <f t="shared" si="63"/>
        <v>2.226229435205592</v>
      </c>
    </row>
    <row r="234" spans="1:9" x14ac:dyDescent="0.2">
      <c r="A234" s="15" t="s">
        <v>9</v>
      </c>
      <c r="B234" s="44" t="s">
        <v>141</v>
      </c>
      <c r="C234" s="4">
        <v>25225</v>
      </c>
      <c r="D234" s="5">
        <v>1</v>
      </c>
      <c r="E234" s="45">
        <f t="shared" si="60"/>
        <v>3.9643211100099105</v>
      </c>
      <c r="F234" s="5">
        <v>0</v>
      </c>
      <c r="G234" s="45">
        <f t="shared" si="61"/>
        <v>0</v>
      </c>
      <c r="H234" s="7">
        <f t="shared" si="62"/>
        <v>1</v>
      </c>
      <c r="I234" s="46">
        <f t="shared" si="63"/>
        <v>3.9643211100099105</v>
      </c>
    </row>
    <row r="235" spans="1:9" x14ac:dyDescent="0.2">
      <c r="A235" s="15" t="s">
        <v>9</v>
      </c>
      <c r="B235" s="44" t="s">
        <v>142</v>
      </c>
      <c r="C235" s="4">
        <v>20243</v>
      </c>
      <c r="D235" s="5">
        <v>0</v>
      </c>
      <c r="E235" s="45">
        <f t="shared" si="60"/>
        <v>0</v>
      </c>
      <c r="F235" s="5">
        <v>2</v>
      </c>
      <c r="G235" s="45">
        <f t="shared" si="61"/>
        <v>9.879958504174283</v>
      </c>
      <c r="H235" s="7">
        <f t="shared" si="62"/>
        <v>2</v>
      </c>
      <c r="I235" s="46">
        <f t="shared" si="63"/>
        <v>9.879958504174283</v>
      </c>
    </row>
    <row r="236" spans="1:9" x14ac:dyDescent="0.2">
      <c r="A236" s="15" t="s">
        <v>9</v>
      </c>
      <c r="B236" s="44" t="s">
        <v>143</v>
      </c>
      <c r="C236" s="4">
        <v>52649</v>
      </c>
      <c r="D236" s="5">
        <v>0</v>
      </c>
      <c r="E236" s="45">
        <f t="shared" si="60"/>
        <v>0</v>
      </c>
      <c r="F236" s="5">
        <v>0</v>
      </c>
      <c r="G236" s="45">
        <f t="shared" si="61"/>
        <v>0</v>
      </c>
      <c r="H236" s="7">
        <f t="shared" si="62"/>
        <v>0</v>
      </c>
      <c r="I236" s="46">
        <f t="shared" si="63"/>
        <v>0</v>
      </c>
    </row>
    <row r="237" spans="1:9" x14ac:dyDescent="0.2">
      <c r="A237" s="15" t="s">
        <v>9</v>
      </c>
      <c r="B237" s="44" t="s">
        <v>144</v>
      </c>
      <c r="C237" s="4">
        <v>57147</v>
      </c>
      <c r="D237" s="5">
        <v>2</v>
      </c>
      <c r="E237" s="45">
        <f t="shared" si="60"/>
        <v>3.4997462683955418</v>
      </c>
      <c r="F237" s="5">
        <v>2</v>
      </c>
      <c r="G237" s="45">
        <f t="shared" si="61"/>
        <v>3.4997462683955418</v>
      </c>
      <c r="H237" s="7">
        <f t="shared" si="62"/>
        <v>4</v>
      </c>
      <c r="I237" s="46">
        <f t="shared" si="63"/>
        <v>6.9994925367910836</v>
      </c>
    </row>
    <row r="238" spans="1:9" x14ac:dyDescent="0.2">
      <c r="A238" s="15" t="s">
        <v>9</v>
      </c>
      <c r="B238" s="47" t="s">
        <v>145</v>
      </c>
      <c r="C238" s="4">
        <v>27883</v>
      </c>
      <c r="D238" s="5">
        <v>1</v>
      </c>
      <c r="E238" s="45">
        <f t="shared" si="60"/>
        <v>3.5864146612631354</v>
      </c>
      <c r="F238" s="5">
        <v>2</v>
      </c>
      <c r="G238" s="45">
        <f t="shared" si="61"/>
        <v>7.1728293225262707</v>
      </c>
      <c r="H238" s="7">
        <f t="shared" si="62"/>
        <v>3</v>
      </c>
      <c r="I238" s="46">
        <f t="shared" si="63"/>
        <v>10.759243983789407</v>
      </c>
    </row>
    <row r="239" spans="1:9" x14ac:dyDescent="0.2">
      <c r="A239" s="16"/>
      <c r="B239" s="68" t="s">
        <v>164</v>
      </c>
      <c r="C239" s="30">
        <f>SUM(C233:C238)</f>
        <v>272985</v>
      </c>
      <c r="D239" s="26">
        <f>SUM(D233:D238)</f>
        <v>4</v>
      </c>
      <c r="E239" s="12">
        <f t="shared" si="60"/>
        <v>1.4652819752001025</v>
      </c>
      <c r="F239" s="27">
        <f>SUM(F233:F238)</f>
        <v>8</v>
      </c>
      <c r="G239" s="12">
        <f t="shared" si="61"/>
        <v>2.930563950400205</v>
      </c>
      <c r="H239" s="14">
        <f t="shared" si="62"/>
        <v>12</v>
      </c>
      <c r="I239" s="12">
        <f t="shared" si="63"/>
        <v>4.3958459256003071</v>
      </c>
    </row>
    <row r="240" spans="1:9" x14ac:dyDescent="0.2">
      <c r="A240" s="81" t="s">
        <v>146</v>
      </c>
      <c r="B240" s="82"/>
      <c r="C240" s="82"/>
      <c r="D240" s="82"/>
      <c r="E240" s="82"/>
      <c r="F240" s="82"/>
      <c r="G240" s="82"/>
      <c r="H240" s="82"/>
      <c r="I240" s="83"/>
    </row>
    <row r="241" spans="1:9" x14ac:dyDescent="0.2">
      <c r="A241" s="15" t="s">
        <v>9</v>
      </c>
      <c r="B241" s="44" t="s">
        <v>147</v>
      </c>
      <c r="C241" s="4">
        <v>31632</v>
      </c>
      <c r="D241" s="5">
        <v>0</v>
      </c>
      <c r="E241" s="45">
        <f t="shared" ref="E241:E249" si="64">D241/C241*100000</f>
        <v>0</v>
      </c>
      <c r="F241" s="48">
        <v>1</v>
      </c>
      <c r="G241" s="45">
        <f t="shared" ref="G241:G249" si="65">SUM(F241/C241)*100000</f>
        <v>3.161355589276682</v>
      </c>
      <c r="H241" s="49">
        <f t="shared" ref="H241:H249" si="66">SUM(D241,F241)</f>
        <v>1</v>
      </c>
      <c r="I241" s="46">
        <f t="shared" ref="I241:I249" si="67">SUM(H241/C241)*100000</f>
        <v>3.161355589276682</v>
      </c>
    </row>
    <row r="242" spans="1:9" x14ac:dyDescent="0.2">
      <c r="A242" s="15" t="s">
        <v>9</v>
      </c>
      <c r="B242" s="44" t="s">
        <v>148</v>
      </c>
      <c r="C242" s="4">
        <v>37888</v>
      </c>
      <c r="D242" s="5">
        <v>0</v>
      </c>
      <c r="E242" s="45">
        <f t="shared" si="64"/>
        <v>0</v>
      </c>
      <c r="F242" s="48">
        <v>1</v>
      </c>
      <c r="G242" s="45">
        <f t="shared" si="65"/>
        <v>2.6393581081081083</v>
      </c>
      <c r="H242" s="49">
        <f t="shared" si="66"/>
        <v>1</v>
      </c>
      <c r="I242" s="46">
        <f t="shared" si="67"/>
        <v>2.6393581081081083</v>
      </c>
    </row>
    <row r="243" spans="1:9" x14ac:dyDescent="0.2">
      <c r="A243" s="15" t="s">
        <v>9</v>
      </c>
      <c r="B243" s="44" t="s">
        <v>149</v>
      </c>
      <c r="C243" s="4">
        <v>13962</v>
      </c>
      <c r="D243" s="5">
        <v>0</v>
      </c>
      <c r="E243" s="45">
        <f t="shared" si="64"/>
        <v>0</v>
      </c>
      <c r="F243" s="48">
        <v>0</v>
      </c>
      <c r="G243" s="45">
        <f t="shared" si="65"/>
        <v>0</v>
      </c>
      <c r="H243" s="49">
        <f t="shared" si="66"/>
        <v>0</v>
      </c>
      <c r="I243" s="46">
        <f t="shared" si="67"/>
        <v>0</v>
      </c>
    </row>
    <row r="244" spans="1:9" x14ac:dyDescent="0.2">
      <c r="A244" s="15" t="s">
        <v>9</v>
      </c>
      <c r="B244" s="44" t="s">
        <v>150</v>
      </c>
      <c r="C244" s="4">
        <v>18207</v>
      </c>
      <c r="D244" s="5">
        <v>0</v>
      </c>
      <c r="E244" s="45">
        <f t="shared" si="64"/>
        <v>0</v>
      </c>
      <c r="F244" s="48">
        <v>0</v>
      </c>
      <c r="G244" s="45">
        <f t="shared" si="65"/>
        <v>0</v>
      </c>
      <c r="H244" s="49">
        <f t="shared" si="66"/>
        <v>0</v>
      </c>
      <c r="I244" s="46">
        <f t="shared" si="67"/>
        <v>0</v>
      </c>
    </row>
    <row r="245" spans="1:9" x14ac:dyDescent="0.2">
      <c r="A245" s="15" t="s">
        <v>9</v>
      </c>
      <c r="B245" s="47" t="s">
        <v>151</v>
      </c>
      <c r="C245" s="4">
        <v>25353</v>
      </c>
      <c r="D245" s="5">
        <v>0</v>
      </c>
      <c r="E245" s="45">
        <f t="shared" si="64"/>
        <v>0</v>
      </c>
      <c r="F245" s="48">
        <v>1</v>
      </c>
      <c r="G245" s="45">
        <f t="shared" si="65"/>
        <v>3.9443063937206637</v>
      </c>
      <c r="H245" s="49">
        <f t="shared" si="66"/>
        <v>1</v>
      </c>
      <c r="I245" s="46">
        <f t="shared" si="67"/>
        <v>3.9443063937206637</v>
      </c>
    </row>
    <row r="246" spans="1:9" x14ac:dyDescent="0.2">
      <c r="A246" s="15" t="s">
        <v>9</v>
      </c>
      <c r="B246" s="44" t="s">
        <v>152</v>
      </c>
      <c r="C246" s="4">
        <v>101696</v>
      </c>
      <c r="D246" s="5">
        <v>0</v>
      </c>
      <c r="E246" s="45">
        <f t="shared" si="64"/>
        <v>0</v>
      </c>
      <c r="F246" s="48">
        <v>1</v>
      </c>
      <c r="G246" s="45">
        <f t="shared" si="65"/>
        <v>0.98332284455632479</v>
      </c>
      <c r="H246" s="49">
        <f t="shared" si="66"/>
        <v>1</v>
      </c>
      <c r="I246" s="46">
        <f t="shared" si="67"/>
        <v>0.98332284455632479</v>
      </c>
    </row>
    <row r="247" spans="1:9" x14ac:dyDescent="0.2">
      <c r="A247" s="15" t="s">
        <v>9</v>
      </c>
      <c r="B247" s="44" t="s">
        <v>153</v>
      </c>
      <c r="C247" s="4">
        <v>23733</v>
      </c>
      <c r="D247" s="5">
        <v>2</v>
      </c>
      <c r="E247" s="45">
        <f t="shared" si="64"/>
        <v>8.4270846500653089</v>
      </c>
      <c r="F247" s="48">
        <v>1</v>
      </c>
      <c r="G247" s="45">
        <f t="shared" si="65"/>
        <v>4.2135423250326545</v>
      </c>
      <c r="H247" s="49">
        <f t="shared" si="66"/>
        <v>3</v>
      </c>
      <c r="I247" s="46">
        <f t="shared" si="67"/>
        <v>12.640626975097966</v>
      </c>
    </row>
    <row r="248" spans="1:9" x14ac:dyDescent="0.2">
      <c r="A248" s="15" t="s">
        <v>9</v>
      </c>
      <c r="B248" s="44" t="s">
        <v>154</v>
      </c>
      <c r="C248" s="4">
        <v>12812</v>
      </c>
      <c r="D248" s="5">
        <v>0</v>
      </c>
      <c r="E248" s="45">
        <f t="shared" si="64"/>
        <v>0</v>
      </c>
      <c r="F248" s="48">
        <v>0</v>
      </c>
      <c r="G248" s="45">
        <f t="shared" si="65"/>
        <v>0</v>
      </c>
      <c r="H248" s="49">
        <f t="shared" si="66"/>
        <v>0</v>
      </c>
      <c r="I248" s="46">
        <f t="shared" si="67"/>
        <v>0</v>
      </c>
    </row>
    <row r="249" spans="1:9" x14ac:dyDescent="0.2">
      <c r="A249" s="16"/>
      <c r="B249" s="68" t="s">
        <v>164</v>
      </c>
      <c r="C249" s="10">
        <f>SUM(C241:C248)</f>
        <v>265283</v>
      </c>
      <c r="D249" s="26">
        <f>SUM(D241:D248)</f>
        <v>2</v>
      </c>
      <c r="E249" s="12">
        <f t="shared" si="64"/>
        <v>0.75391186016442813</v>
      </c>
      <c r="F249" s="27">
        <f>SUM(F241:F248)</f>
        <v>5</v>
      </c>
      <c r="G249" s="12">
        <f t="shared" si="65"/>
        <v>1.8847796504110705</v>
      </c>
      <c r="H249" s="14">
        <f t="shared" si="66"/>
        <v>7</v>
      </c>
      <c r="I249" s="12">
        <f t="shared" si="67"/>
        <v>2.6386915105754984</v>
      </c>
    </row>
    <row r="250" spans="1:9" x14ac:dyDescent="0.2">
      <c r="A250" s="81" t="s">
        <v>155</v>
      </c>
      <c r="B250" s="82"/>
      <c r="C250" s="82"/>
      <c r="D250" s="82"/>
      <c r="E250" s="82"/>
      <c r="F250" s="82"/>
      <c r="G250" s="82"/>
      <c r="H250" s="82"/>
      <c r="I250" s="83"/>
    </row>
    <row r="251" spans="1:9" x14ac:dyDescent="0.2">
      <c r="A251" s="15" t="s">
        <v>9</v>
      </c>
      <c r="B251" s="44" t="s">
        <v>156</v>
      </c>
      <c r="C251" s="4">
        <v>329751</v>
      </c>
      <c r="D251" s="5">
        <v>6</v>
      </c>
      <c r="E251" s="45">
        <f t="shared" ref="E251:E252" si="68">D251/C251*100000</f>
        <v>1.8195547549514635</v>
      </c>
      <c r="F251" s="50">
        <v>21</v>
      </c>
      <c r="G251" s="45">
        <f t="shared" ref="G251:G252" si="69">SUM(F251/C251)*100000</f>
        <v>6.3684416423301222</v>
      </c>
      <c r="H251" s="49">
        <f>SUM(D251,F251)</f>
        <v>27</v>
      </c>
      <c r="I251" s="46">
        <f>SUM(H251/C251)*100000</f>
        <v>8.1879963972815855</v>
      </c>
    </row>
    <row r="252" spans="1:9" x14ac:dyDescent="0.2">
      <c r="A252" s="16"/>
      <c r="B252" s="68" t="s">
        <v>164</v>
      </c>
      <c r="C252" s="51">
        <f>C251</f>
        <v>329751</v>
      </c>
      <c r="D252" s="11">
        <f>D251</f>
        <v>6</v>
      </c>
      <c r="E252" s="12">
        <f t="shared" si="68"/>
        <v>1.8195547549514635</v>
      </c>
      <c r="F252" s="13">
        <f>F251</f>
        <v>21</v>
      </c>
      <c r="G252" s="12">
        <f t="shared" si="69"/>
        <v>6.3684416423301222</v>
      </c>
      <c r="H252" s="14">
        <f>SUM(D252,F252)</f>
        <v>27</v>
      </c>
      <c r="I252" s="12">
        <f>SUM(H252/C252)*100000</f>
        <v>8.1879963972815855</v>
      </c>
    </row>
    <row r="253" spans="1:9" x14ac:dyDescent="0.2">
      <c r="A253" s="16"/>
      <c r="B253" s="17" t="s">
        <v>162</v>
      </c>
      <c r="C253" s="28">
        <f>SUM(C252,C249,C239)</f>
        <v>868019</v>
      </c>
      <c r="D253" s="28">
        <f t="shared" ref="D253:H253" si="70">SUM(D252,D249,D239)</f>
        <v>12</v>
      </c>
      <c r="E253" s="52">
        <f>(D253/C253)*100000</f>
        <v>1.3824582180804796</v>
      </c>
      <c r="F253" s="28">
        <f>SUM(F252,F249,F239)</f>
        <v>34</v>
      </c>
      <c r="G253" s="52">
        <f>(F253/C253)*100000</f>
        <v>3.9169649512280262</v>
      </c>
      <c r="H253" s="28">
        <f t="shared" si="70"/>
        <v>46</v>
      </c>
      <c r="I253" s="52">
        <f>(H253/C253)*100000</f>
        <v>5.2994231693085059</v>
      </c>
    </row>
    <row r="254" spans="1:9" x14ac:dyDescent="0.2">
      <c r="A254" s="77" t="s">
        <v>177</v>
      </c>
      <c r="B254" s="77"/>
      <c r="C254" s="77"/>
      <c r="D254" s="77"/>
      <c r="E254" s="77"/>
      <c r="F254" s="77"/>
      <c r="G254" s="77"/>
      <c r="H254" s="77"/>
      <c r="I254" s="77"/>
    </row>
    <row r="255" spans="1:9" x14ac:dyDescent="0.2">
      <c r="A255" s="66" t="s">
        <v>176</v>
      </c>
      <c r="B255" s="66"/>
      <c r="C255" s="66"/>
      <c r="D255" s="66"/>
      <c r="E255" s="66"/>
      <c r="F255" s="66"/>
      <c r="G255" s="66"/>
      <c r="H255" s="66"/>
      <c r="I255" s="66"/>
    </row>
    <row r="256" spans="1:9" x14ac:dyDescent="0.2">
      <c r="A256" s="78" t="s">
        <v>161</v>
      </c>
      <c r="B256" s="78"/>
      <c r="C256" s="78"/>
      <c r="D256" s="78"/>
      <c r="E256" s="78"/>
      <c r="F256" s="78"/>
      <c r="G256" s="78"/>
      <c r="H256" s="78"/>
      <c r="I256" s="78"/>
    </row>
    <row r="257" spans="1:9" x14ac:dyDescent="0.2">
      <c r="A257" s="77" t="s">
        <v>26</v>
      </c>
      <c r="B257" s="77"/>
      <c r="C257" s="77"/>
      <c r="D257" s="77"/>
      <c r="E257" s="77"/>
      <c r="F257" s="77"/>
      <c r="G257" s="77"/>
      <c r="H257" s="77"/>
      <c r="I257" s="77"/>
    </row>
    <row r="258" spans="1:9" x14ac:dyDescent="0.2">
      <c r="A258" s="77" t="s">
        <v>25</v>
      </c>
      <c r="B258" s="77"/>
      <c r="C258" s="77"/>
      <c r="D258" s="77"/>
      <c r="E258" s="77"/>
      <c r="F258" s="77"/>
      <c r="G258" s="77"/>
      <c r="H258" s="77"/>
      <c r="I258" s="77"/>
    </row>
    <row r="259" spans="1:9" x14ac:dyDescent="0.2">
      <c r="A259" s="69" t="s">
        <v>175</v>
      </c>
    </row>
    <row r="260" spans="1:9" ht="49.5" x14ac:dyDescent="0.2">
      <c r="A260" s="70" t="s">
        <v>0</v>
      </c>
      <c r="B260" s="71" t="s">
        <v>1</v>
      </c>
      <c r="C260" s="72" t="s">
        <v>180</v>
      </c>
      <c r="D260" s="73" t="s">
        <v>178</v>
      </c>
      <c r="E260" s="74" t="s">
        <v>170</v>
      </c>
      <c r="F260" s="75" t="s">
        <v>179</v>
      </c>
      <c r="G260" s="74" t="s">
        <v>172</v>
      </c>
      <c r="H260" s="74" t="s">
        <v>173</v>
      </c>
      <c r="I260" s="74" t="s">
        <v>171</v>
      </c>
    </row>
    <row r="261" spans="1:9" x14ac:dyDescent="0.2">
      <c r="A261" s="53" t="s">
        <v>157</v>
      </c>
      <c r="B261" s="17" t="s">
        <v>13</v>
      </c>
      <c r="C261" s="62">
        <f>SUM(C12,C24,C41,C54,C76,C90,C110,C118,C139,C146,C171,C182,C206,C218,C253)</f>
        <v>4606951</v>
      </c>
      <c r="D261" s="41">
        <f>SUM(D12,D24,D41,D54,D76,D90,D110,D118,D139,D146,D171,D182,D206,D218,D253)</f>
        <v>69</v>
      </c>
      <c r="E261" s="40">
        <f>D261/C261*100000</f>
        <v>1.4977367894731244</v>
      </c>
      <c r="F261" s="41">
        <f>SUM(F253,F218,F206,F182,F171,F146,F139,F118,F110,F90,F76,F54,F41,F24,F12)</f>
        <v>233</v>
      </c>
      <c r="G261" s="40">
        <v>8.3000000000000007</v>
      </c>
      <c r="H261" s="55">
        <f>F261+D261</f>
        <v>302</v>
      </c>
      <c r="I261" s="34">
        <f>SUM(H261/C261)*100000</f>
        <v>6.5553117452301963</v>
      </c>
    </row>
    <row r="262" spans="1:9" x14ac:dyDescent="0.2">
      <c r="A262" s="56"/>
      <c r="B262" s="56"/>
      <c r="C262" s="57"/>
      <c r="D262" s="58"/>
      <c r="E262" s="58"/>
      <c r="F262" s="58"/>
      <c r="G262" s="58"/>
      <c r="H262" s="58"/>
      <c r="I262" s="58"/>
    </row>
    <row r="263" spans="1:9" x14ac:dyDescent="0.2">
      <c r="A263" s="59" t="s">
        <v>158</v>
      </c>
      <c r="B263" s="60" t="s">
        <v>13</v>
      </c>
      <c r="C263" s="54">
        <v>341784857</v>
      </c>
      <c r="D263" s="19">
        <v>10260</v>
      </c>
      <c r="E263" s="40">
        <f>D263/C263*100000</f>
        <v>3.0018884072444441</v>
      </c>
      <c r="F263" s="61"/>
      <c r="G263" s="61"/>
      <c r="H263" s="61"/>
      <c r="I263" s="61"/>
    </row>
    <row r="264" spans="1:9" x14ac:dyDescent="0.2">
      <c r="A264" s="77" t="s">
        <v>183</v>
      </c>
      <c r="B264" s="77"/>
      <c r="C264" s="77"/>
      <c r="D264" s="77"/>
      <c r="E264" s="77"/>
      <c r="F264" s="77"/>
      <c r="G264" s="77"/>
      <c r="H264" s="77"/>
      <c r="I264" s="77"/>
    </row>
    <row r="265" spans="1:9" x14ac:dyDescent="0.2">
      <c r="A265" s="66" t="s">
        <v>181</v>
      </c>
      <c r="B265" s="66"/>
      <c r="C265" s="66"/>
      <c r="D265" s="66"/>
      <c r="E265" s="66"/>
      <c r="F265" s="66"/>
      <c r="G265" s="66"/>
      <c r="H265" s="66"/>
      <c r="I265" s="66"/>
    </row>
    <row r="266" spans="1:9" x14ac:dyDescent="0.2">
      <c r="A266" s="78" t="s">
        <v>161</v>
      </c>
      <c r="B266" s="78"/>
      <c r="C266" s="78"/>
      <c r="D266" s="78"/>
      <c r="E266" s="78"/>
      <c r="F266" s="78"/>
      <c r="G266" s="78"/>
      <c r="H266" s="78"/>
      <c r="I266" s="78"/>
    </row>
    <row r="267" spans="1:9" x14ac:dyDescent="0.2">
      <c r="A267" s="77" t="s">
        <v>26</v>
      </c>
      <c r="B267" s="77"/>
      <c r="C267" s="77"/>
      <c r="D267" s="77"/>
      <c r="E267" s="77"/>
      <c r="F267" s="77"/>
      <c r="G267" s="77"/>
      <c r="H267" s="77"/>
      <c r="I267" s="77"/>
    </row>
    <row r="268" spans="1:9" x14ac:dyDescent="0.2">
      <c r="A268" s="77" t="s">
        <v>25</v>
      </c>
      <c r="B268" s="77"/>
      <c r="C268" s="77"/>
      <c r="D268" s="77"/>
      <c r="E268" s="77"/>
      <c r="F268" s="77"/>
      <c r="G268" s="77"/>
      <c r="H268" s="77"/>
      <c r="I268" s="77"/>
    </row>
    <row r="269" spans="1:9" x14ac:dyDescent="0.2">
      <c r="A269" s="69" t="s">
        <v>182</v>
      </c>
    </row>
    <row r="271" spans="1:9" ht="27.95" customHeight="1" x14ac:dyDescent="0.2">
      <c r="A271" s="93" t="s">
        <v>174</v>
      </c>
      <c r="B271" s="93"/>
      <c r="C271" s="93"/>
      <c r="D271" s="93"/>
      <c r="E271" s="93"/>
      <c r="F271" s="93"/>
      <c r="G271" s="93"/>
      <c r="H271" s="93"/>
      <c r="I271" s="93"/>
    </row>
    <row r="273" spans="1:9" x14ac:dyDescent="0.2">
      <c r="A273" s="91" t="s">
        <v>160</v>
      </c>
      <c r="B273" s="92"/>
      <c r="C273" s="92"/>
      <c r="D273" s="92"/>
      <c r="E273" s="92"/>
      <c r="F273" s="92"/>
      <c r="G273" s="92"/>
      <c r="H273" s="92"/>
      <c r="I273" s="92"/>
    </row>
    <row r="274" spans="1:9" x14ac:dyDescent="0.2">
      <c r="A274" s="92"/>
      <c r="B274" s="92"/>
      <c r="C274" s="92"/>
      <c r="D274" s="92"/>
      <c r="E274" s="92"/>
      <c r="F274" s="92"/>
      <c r="G274" s="92"/>
      <c r="H274" s="92"/>
      <c r="I274" s="92"/>
    </row>
  </sheetData>
  <mergeCells count="2">
    <mergeCell ref="A273:I274"/>
    <mergeCell ref="A271:I271"/>
  </mergeCells>
  <conditionalFormatting sqref="C14:C18">
    <cfRule type="duplicateValues" dxfId="22" priority="23"/>
  </conditionalFormatting>
  <conditionalFormatting sqref="C20:C23">
    <cfRule type="duplicateValues" dxfId="21" priority="22"/>
  </conditionalFormatting>
  <conditionalFormatting sqref="C34:C40">
    <cfRule type="duplicateValues" dxfId="20" priority="21"/>
  </conditionalFormatting>
  <conditionalFormatting sqref="C43:C50">
    <cfRule type="duplicateValues" dxfId="19" priority="20"/>
  </conditionalFormatting>
  <conditionalFormatting sqref="C52:C53">
    <cfRule type="duplicateValues" dxfId="18" priority="19"/>
  </conditionalFormatting>
  <conditionalFormatting sqref="C67:C72">
    <cfRule type="duplicateValues" dxfId="17" priority="18"/>
  </conditionalFormatting>
  <conditionalFormatting sqref="C74:C75">
    <cfRule type="duplicateValues" dxfId="16" priority="17"/>
  </conditionalFormatting>
  <conditionalFormatting sqref="C79:C82">
    <cfRule type="duplicateValues" dxfId="15" priority="16"/>
  </conditionalFormatting>
  <conditionalFormatting sqref="C100:C103">
    <cfRule type="duplicateValues" dxfId="14" priority="15"/>
  </conditionalFormatting>
  <conditionalFormatting sqref="C105:C108">
    <cfRule type="duplicateValues" dxfId="13" priority="14"/>
  </conditionalFormatting>
  <conditionalFormatting sqref="C112:C113">
    <cfRule type="duplicateValues" dxfId="12" priority="13"/>
  </conditionalFormatting>
  <conditionalFormatting sqref="C115:C117">
    <cfRule type="duplicateValues" dxfId="11" priority="12"/>
  </conditionalFormatting>
  <conditionalFormatting sqref="C133:C136">
    <cfRule type="duplicateValues" dxfId="10" priority="11"/>
  </conditionalFormatting>
  <conditionalFormatting sqref="C142:C145">
    <cfRule type="duplicateValues" dxfId="9" priority="10"/>
  </conditionalFormatting>
  <conditionalFormatting sqref="C166:C170">
    <cfRule type="duplicateValues" dxfId="8" priority="9"/>
  </conditionalFormatting>
  <conditionalFormatting sqref="C173:C179">
    <cfRule type="duplicateValues" dxfId="7" priority="8"/>
  </conditionalFormatting>
  <conditionalFormatting sqref="C197:C199">
    <cfRule type="duplicateValues" dxfId="6" priority="7"/>
  </conditionalFormatting>
  <conditionalFormatting sqref="C201:C205">
    <cfRule type="duplicateValues" dxfId="5" priority="6"/>
  </conditionalFormatting>
  <conditionalFormatting sqref="C208">
    <cfRule type="duplicateValues" dxfId="4" priority="5"/>
  </conditionalFormatting>
  <conditionalFormatting sqref="C209:C217">
    <cfRule type="duplicateValues" dxfId="3" priority="4"/>
  </conditionalFormatting>
  <conditionalFormatting sqref="C230:C232">
    <cfRule type="duplicateValues" dxfId="2" priority="3"/>
  </conditionalFormatting>
  <conditionalFormatting sqref="C234:C238">
    <cfRule type="duplicateValues" dxfId="1" priority="2"/>
  </conditionalFormatting>
  <conditionalFormatting sqref="C241:C248">
    <cfRule type="duplicateValues" dxfId="0" priority="1"/>
  </conditionalFormatting>
  <hyperlinks>
    <hyperlink ref="A27:I27" r:id="rId1" display="μ Confirmed case definition per the CSTE case definition" xr:uid="{00000000-0004-0000-0000-000000000000}"/>
    <hyperlink ref="A57:I57" r:id="rId2" display="μ Confirmed case definition per the CSTE case definition" xr:uid="{00000000-0004-0000-0000-000001000000}"/>
    <hyperlink ref="A93:I93" r:id="rId3" display="μ Confirmed case definition per the CSTE case definition" xr:uid="{00000000-0004-0000-0000-000002000000}"/>
    <hyperlink ref="A121:I121" r:id="rId4" display="μ Confirmed case definition per the CSTE case definition" xr:uid="{00000000-0004-0000-0000-000003000000}"/>
    <hyperlink ref="A149:I149" r:id="rId5" display="μ Confirmed case definition per the CSTE case definition" xr:uid="{00000000-0004-0000-0000-000004000000}"/>
    <hyperlink ref="A185:I185" r:id="rId6" display="μ Confirmed case definition per the CSTE case definition" xr:uid="{00000000-0004-0000-0000-000005000000}"/>
    <hyperlink ref="A221:I221" r:id="rId7" display="μ Confirmed case definition per the CSTE case definition" xr:uid="{00000000-0004-0000-0000-000006000000}"/>
    <hyperlink ref="A256:I256" r:id="rId8" display="μ Confirmed case definition per the CSTE case definition" xr:uid="{00000000-0004-0000-0000-000007000000}"/>
    <hyperlink ref="A266:I266" r:id="rId9" display="μ Confirmed case definition per the CSTE case definition" xr:uid="{00000000-0004-0000-0000-000008000000}"/>
    <hyperlink ref="A271:E271" r:id="rId10" display="Source: Schildknecht K, Pratt R, Feng P, Price C, Self J. Tuberculosis - United States, 2022. MMWR Morb Mortal Wkly Rep 2023;72:297-303. DOI:  http://dx.doi.org/10.15585/mmwr.mm7212a1" xr:uid="{00000000-0004-0000-0000-000009000000}"/>
  </hyperlinks>
  <pageMargins left="0.25" right="0.25" top="0.75" bottom="0.75" header="0.3" footer="0.3"/>
  <pageSetup orientation="landscape" horizontalDpi="300" verticalDpi="300" r:id="rId11"/>
  <headerFooter>
    <oddHeader>&amp;C&amp;"Arial,Bold"&amp;12Kentucky's&amp;"Arial,Bold Italic" &amp;"Arial,Bold"Preliminary 2025 Confirmed and "Suspected but Never Confirmed Cases" of Tuberculosis</oddHeader>
    <oddFooter xml:space="preserve">&amp;L&amp;G&amp;CPage &amp;P of &amp;N&amp;R
</oddFooter>
  </headerFooter>
  <legacyDrawingHF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5B158C45B84586E4181EECF17002" ma:contentTypeVersion="4" ma:contentTypeDescription="Create a new document." ma:contentTypeScope="" ma:versionID="ba32332419814c25a729c349da6990e0">
  <xsd:schema xmlns:xsd="http://www.w3.org/2001/XMLSchema" xmlns:xs="http://www.w3.org/2001/XMLSchema" xmlns:p="http://schemas.microsoft.com/office/2006/metadata/properties" xmlns:ns1="http://schemas.microsoft.com/sharepoint/v3" xmlns:ns2="8e3f3de1-8305-45bd-ae5b-aa8a16277ab1" xmlns:ns3="cab47e06-5989-4d51-8c9a-14d1c31ebccd" xmlns:ns4="9d98fa39-7fbd-4685-a488-797cac822720" targetNamespace="http://schemas.microsoft.com/office/2006/metadata/properties" ma:root="true" ma:fieldsID="2e3b6ee2eb49a3317f8185d2592fcd63" ns1:_="" ns2:_="" ns3:_="" ns4:_="">
    <xsd:import namespace="http://schemas.microsoft.com/sharepoint/v3"/>
    <xsd:import namespace="8e3f3de1-8305-45bd-ae5b-aa8a16277ab1"/>
    <xsd:import namespace="cab47e06-5989-4d51-8c9a-14d1c31ebccd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hfsDphEhpIdbDocType" minOccurs="0"/>
                <xsd:element ref="ns3:Migrat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f3de1-8305-45bd-ae5b-aa8a16277ab1" elementFormDefault="qualified">
    <xsd:import namespace="http://schemas.microsoft.com/office/2006/documentManagement/types"/>
    <xsd:import namespace="http://schemas.microsoft.com/office/infopath/2007/PartnerControls"/>
    <xsd:element name="chfsDphEhpIdbDocType" ma:index="10" nillable="true" ma:displayName="Doc Type" ma:format="Dropdown" ma:internalName="chfsDphEhpIdbDocType">
      <xsd:simpleType>
        <xsd:restriction base="dms:Choice">
          <xsd:enumeration value="5-Year Rates"/>
          <xsd:enumeration value="AIDS"/>
          <xsd:enumeration value="Case Rates"/>
          <xsd:enumeration value="Foodborne/Waterborne"/>
          <xsd:enumeration value="Grants"/>
          <xsd:enumeration value="HAI"/>
          <xsd:enumeration value="Hepatitis"/>
          <xsd:enumeration value="Immunization"/>
          <xsd:enumeration value="Rabies"/>
          <xsd:enumeration value="Reportable Disease"/>
          <xsd:enumeration value="Surveillance"/>
          <xsd:enumeration value="TB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47e06-5989-4d51-8c9a-14d1c31ebccd" elementFormDefault="qualified">
    <xsd:import namespace="http://schemas.microsoft.com/office/2006/documentManagement/types"/>
    <xsd:import namespace="http://schemas.microsoft.com/office/infopath/2007/PartnerControls"/>
    <xsd:element name="Migrate" ma:index="11" nillable="true" ma:displayName="Migrate" ma:internalName="Migr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Migrate xmlns="cab47e06-5989-4d51-8c9a-14d1c31ebccd">2025_PreliminaryKentuckyConfirmedandSuspectedTBCaseReport</Migrate>
    <PublishingStartDate xmlns="http://schemas.microsoft.com/sharepoint/v3" xsi:nil="true"/>
    <chfsDphEhpIdbDocType xmlns="8e3f3de1-8305-45bd-ae5b-aa8a16277ab1">TB</chfsDphEhpIdbDoc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885ABB-6700-4CCA-883C-2DBB013F9FC7}"/>
</file>

<file path=customXml/itemProps2.xml><?xml version="1.0" encoding="utf-8"?>
<ds:datastoreItem xmlns:ds="http://schemas.openxmlformats.org/officeDocument/2006/customXml" ds:itemID="{FA11B010-D810-451C-BB41-8D89254A26F7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9d98fa39-7fbd-4685-a488-797cac82272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733A7D-624F-41AE-A920-F649B36B2C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charles.rhea</dc:creator>
  <cp:lastModifiedBy>Goodwin, Emily (CHFS DPH DEHP)</cp:lastModifiedBy>
  <cp:lastPrinted>2023-03-31T05:25:44Z</cp:lastPrinted>
  <dcterms:created xsi:type="dcterms:W3CDTF">2020-04-17T13:42:00Z</dcterms:created>
  <dcterms:modified xsi:type="dcterms:W3CDTF">2026-07-20T11:46:17Z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0x010100C6C75B158C45B84586E4181EECF17002</vt:lpwstr>
  </property>
  <property fmtid="{D5CDD505-2E9C-101B-9397-08002B2CF9AE}" pid="3" name="MSIP_Label_12114590-0341-42bc-b968-6e35dcb6384d_Enabled">
    <vt:lpwstr>true</vt:lpwstr>
  </property>
  <property fmtid="{D5CDD505-2E9C-101B-9397-08002B2CF9AE}" pid="4" name="MSIP_Label_12114590-0341-42bc-b968-6e35dcb6384d_SetDate">
    <vt:lpwstr>2026-07-20T11:45:58Z</vt:lpwstr>
  </property>
  <property fmtid="{D5CDD505-2E9C-101B-9397-08002B2CF9AE}" pid="5" name="MSIP_Label_12114590-0341-42bc-b968-6e35dcb6384d_Method">
    <vt:lpwstr>Privileged</vt:lpwstr>
  </property>
  <property fmtid="{D5CDD505-2E9C-101B-9397-08002B2CF9AE}" pid="6" name="MSIP_Label_12114590-0341-42bc-b968-6e35dcb6384d_Name">
    <vt:lpwstr>12114590-0341-42bc-b968-6e35dcb6384d</vt:lpwstr>
  </property>
  <property fmtid="{D5CDD505-2E9C-101B-9397-08002B2CF9AE}" pid="7" name="MSIP_Label_12114590-0341-42bc-b968-6e35dcb6384d_SiteId">
    <vt:lpwstr>d77c7f4d-d767-461f-b625-0628792e9e2a</vt:lpwstr>
  </property>
  <property fmtid="{D5CDD505-2E9C-101B-9397-08002B2CF9AE}" pid="8" name="MSIP_Label_12114590-0341-42bc-b968-6e35dcb6384d_ActionId">
    <vt:lpwstr>22e0c7b8-7fb3-4085-a98e-44711c214a3d</vt:lpwstr>
  </property>
  <property fmtid="{D5CDD505-2E9C-101B-9397-08002B2CF9AE}" pid="9" name="MSIP_Label_12114590-0341-42bc-b968-6e35dcb6384d_ContentBits">
    <vt:lpwstr>0</vt:lpwstr>
  </property>
  <property fmtid="{D5CDD505-2E9C-101B-9397-08002B2CF9AE}" pid="10" name="MSIP_Label_12114590-0341-42bc-b968-6e35dcb6384d_Tag">
    <vt:lpwstr>10, 0, 1, 1</vt:lpwstr>
  </property>
</Properties>
</file>