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emily.goodwin\Downloads\"/>
    </mc:Choice>
  </mc:AlternateContent>
  <xr:revisionPtr revIDLastSave="0" documentId="8_{CAAE8BE9-2182-45DA-8591-509400367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Sheet1!$AF$2:$AH$2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4" i="1" l="1"/>
  <c r="AC164" i="1"/>
  <c r="AA164" i="1"/>
  <c r="Z164" i="1"/>
  <c r="X164" i="1"/>
  <c r="W164" i="1"/>
  <c r="U164" i="1"/>
  <c r="T164" i="1"/>
  <c r="AE163" i="1"/>
  <c r="AB163" i="1"/>
  <c r="Y163" i="1"/>
  <c r="V163" i="1"/>
  <c r="AD161" i="1"/>
  <c r="AC161" i="1"/>
  <c r="AC165" i="1" s="1"/>
  <c r="AA161" i="1"/>
  <c r="Z161" i="1"/>
  <c r="Z165" i="1" s="1"/>
  <c r="Z167" i="1" s="1"/>
  <c r="X161" i="1"/>
  <c r="W161" i="1"/>
  <c r="U161" i="1"/>
  <c r="V161" i="1" s="1"/>
  <c r="T161" i="1"/>
  <c r="AE160" i="1"/>
  <c r="AB160" i="1"/>
  <c r="Y160" i="1"/>
  <c r="V160" i="1"/>
  <c r="AE159" i="1"/>
  <c r="AB159" i="1"/>
  <c r="Y159" i="1"/>
  <c r="V159" i="1"/>
  <c r="AE158" i="1"/>
  <c r="AB158" i="1"/>
  <c r="Y158" i="1"/>
  <c r="V158" i="1"/>
  <c r="AE157" i="1"/>
  <c r="AB157" i="1"/>
  <c r="Y157" i="1"/>
  <c r="V157" i="1"/>
  <c r="AE156" i="1"/>
  <c r="AB156" i="1"/>
  <c r="Y156" i="1"/>
  <c r="V156" i="1"/>
  <c r="AE155" i="1"/>
  <c r="AB155" i="1"/>
  <c r="Y155" i="1"/>
  <c r="V155" i="1"/>
  <c r="AE154" i="1"/>
  <c r="AB154" i="1"/>
  <c r="Y154" i="1"/>
  <c r="V154" i="1"/>
  <c r="AE153" i="1"/>
  <c r="AB153" i="1"/>
  <c r="Y153" i="1"/>
  <c r="V153" i="1"/>
  <c r="AD151" i="1"/>
  <c r="AC151" i="1"/>
  <c r="AA151" i="1"/>
  <c r="AA165" i="1" s="1"/>
  <c r="Z151" i="1"/>
  <c r="X151" i="1"/>
  <c r="W151" i="1"/>
  <c r="U151" i="1"/>
  <c r="V151" i="1" s="1"/>
  <c r="T151" i="1"/>
  <c r="AE150" i="1"/>
  <c r="AB150" i="1"/>
  <c r="Y150" i="1"/>
  <c r="V150" i="1"/>
  <c r="AE149" i="1"/>
  <c r="AB149" i="1"/>
  <c r="Y149" i="1"/>
  <c r="V149" i="1"/>
  <c r="AE148" i="1"/>
  <c r="AB148" i="1"/>
  <c r="Y148" i="1"/>
  <c r="V148" i="1"/>
  <c r="AE147" i="1"/>
  <c r="AB147" i="1"/>
  <c r="Y147" i="1"/>
  <c r="V147" i="1"/>
  <c r="AE146" i="1"/>
  <c r="AB146" i="1"/>
  <c r="Y146" i="1"/>
  <c r="V146" i="1"/>
  <c r="AE145" i="1"/>
  <c r="AB145" i="1"/>
  <c r="Y145" i="1"/>
  <c r="V145" i="1"/>
  <c r="AE144" i="1"/>
  <c r="AB144" i="1"/>
  <c r="Y144" i="1"/>
  <c r="V144" i="1"/>
  <c r="AE143" i="1"/>
  <c r="AB143" i="1"/>
  <c r="Y143" i="1"/>
  <c r="V143" i="1"/>
  <c r="AD140" i="1"/>
  <c r="AC140" i="1"/>
  <c r="AA140" i="1"/>
  <c r="Z140" i="1"/>
  <c r="X140" i="1"/>
  <c r="W140" i="1"/>
  <c r="U140" i="1"/>
  <c r="V140" i="1" s="1"/>
  <c r="T140" i="1"/>
  <c r="AE139" i="1"/>
  <c r="AB139" i="1"/>
  <c r="Y139" i="1"/>
  <c r="V139" i="1"/>
  <c r="AE138" i="1"/>
  <c r="AB138" i="1"/>
  <c r="Y138" i="1"/>
  <c r="V138" i="1"/>
  <c r="AE137" i="1"/>
  <c r="AB137" i="1"/>
  <c r="Y137" i="1"/>
  <c r="V137" i="1"/>
  <c r="AE136" i="1"/>
  <c r="AB136" i="1"/>
  <c r="Y136" i="1"/>
  <c r="V136" i="1"/>
  <c r="AE135" i="1"/>
  <c r="AB135" i="1"/>
  <c r="Y135" i="1"/>
  <c r="V135" i="1"/>
  <c r="AE134" i="1"/>
  <c r="AB134" i="1"/>
  <c r="Y134" i="1"/>
  <c r="V134" i="1"/>
  <c r="AE133" i="1"/>
  <c r="AB133" i="1"/>
  <c r="Y133" i="1"/>
  <c r="V133" i="1"/>
  <c r="AE132" i="1"/>
  <c r="AB132" i="1"/>
  <c r="Y132" i="1"/>
  <c r="V132" i="1"/>
  <c r="AE131" i="1"/>
  <c r="AB131" i="1"/>
  <c r="Y131" i="1"/>
  <c r="V131" i="1"/>
  <c r="AE130" i="1"/>
  <c r="AB130" i="1"/>
  <c r="Y130" i="1"/>
  <c r="V130" i="1"/>
  <c r="AD125" i="1"/>
  <c r="AE125" i="1" s="1"/>
  <c r="AC125" i="1"/>
  <c r="AA125" i="1"/>
  <c r="AB125" i="1" s="1"/>
  <c r="Z125" i="1"/>
  <c r="X125" i="1"/>
  <c r="W125" i="1"/>
  <c r="U125" i="1"/>
  <c r="T125" i="1"/>
  <c r="AE124" i="1"/>
  <c r="AB124" i="1"/>
  <c r="Y124" i="1"/>
  <c r="V124" i="1"/>
  <c r="AE123" i="1"/>
  <c r="AB123" i="1"/>
  <c r="Y123" i="1"/>
  <c r="V123" i="1"/>
  <c r="AE122" i="1"/>
  <c r="AB122" i="1"/>
  <c r="Y122" i="1"/>
  <c r="V122" i="1"/>
  <c r="AE121" i="1"/>
  <c r="AB121" i="1"/>
  <c r="Y121" i="1"/>
  <c r="V121" i="1"/>
  <c r="AE120" i="1"/>
  <c r="AB120" i="1"/>
  <c r="Y120" i="1"/>
  <c r="V120" i="1"/>
  <c r="AE119" i="1"/>
  <c r="AB119" i="1"/>
  <c r="Y119" i="1"/>
  <c r="V119" i="1"/>
  <c r="AE118" i="1"/>
  <c r="AB118" i="1"/>
  <c r="Y118" i="1"/>
  <c r="V118" i="1"/>
  <c r="AE117" i="1"/>
  <c r="AB117" i="1"/>
  <c r="Y117" i="1"/>
  <c r="V117" i="1"/>
  <c r="AE115" i="1"/>
  <c r="AD115" i="1"/>
  <c r="AC115" i="1"/>
  <c r="AA115" i="1"/>
  <c r="AB115" i="1" s="1"/>
  <c r="Z115" i="1"/>
  <c r="X115" i="1"/>
  <c r="W115" i="1"/>
  <c r="U115" i="1"/>
  <c r="T115" i="1"/>
  <c r="AE114" i="1"/>
  <c r="AB114" i="1"/>
  <c r="Y114" i="1"/>
  <c r="V114" i="1"/>
  <c r="AE113" i="1"/>
  <c r="AB113" i="1"/>
  <c r="Y113" i="1"/>
  <c r="V113" i="1"/>
  <c r="AE112" i="1"/>
  <c r="AB112" i="1"/>
  <c r="Y112" i="1"/>
  <c r="V112" i="1"/>
  <c r="AE111" i="1"/>
  <c r="AB111" i="1"/>
  <c r="Y111" i="1"/>
  <c r="V111" i="1"/>
  <c r="AE110" i="1"/>
  <c r="AB110" i="1"/>
  <c r="Y110" i="1"/>
  <c r="V110" i="1"/>
  <c r="AE109" i="1"/>
  <c r="AB109" i="1"/>
  <c r="Y109" i="1"/>
  <c r="V109" i="1"/>
  <c r="AE108" i="1"/>
  <c r="AB108" i="1"/>
  <c r="Y108" i="1"/>
  <c r="V108" i="1"/>
  <c r="AE107" i="1"/>
  <c r="AB107" i="1"/>
  <c r="Y107" i="1"/>
  <c r="V107" i="1"/>
  <c r="AD105" i="1"/>
  <c r="AC105" i="1"/>
  <c r="AA105" i="1"/>
  <c r="AB105" i="1" s="1"/>
  <c r="Z105" i="1"/>
  <c r="X105" i="1"/>
  <c r="W105" i="1"/>
  <c r="U105" i="1"/>
  <c r="V105" i="1" s="1"/>
  <c r="T105" i="1"/>
  <c r="AE104" i="1"/>
  <c r="AB104" i="1"/>
  <c r="Y104" i="1"/>
  <c r="V104" i="1"/>
  <c r="AE103" i="1"/>
  <c r="AB103" i="1"/>
  <c r="Y103" i="1"/>
  <c r="V103" i="1"/>
  <c r="AE102" i="1"/>
  <c r="AB102" i="1"/>
  <c r="Y102" i="1"/>
  <c r="V102" i="1"/>
  <c r="AE101" i="1"/>
  <c r="AB101" i="1"/>
  <c r="Y101" i="1"/>
  <c r="V101" i="1"/>
  <c r="AE100" i="1"/>
  <c r="AB100" i="1"/>
  <c r="Y100" i="1"/>
  <c r="V100" i="1"/>
  <c r="AD98" i="1"/>
  <c r="AE98" i="1" s="1"/>
  <c r="AC98" i="1"/>
  <c r="AA98" i="1"/>
  <c r="Z98" i="1"/>
  <c r="X98" i="1"/>
  <c r="W98" i="1"/>
  <c r="T98" i="1"/>
  <c r="V98" i="1" s="1"/>
  <c r="AE97" i="1"/>
  <c r="AB97" i="1"/>
  <c r="Y97" i="1"/>
  <c r="V97" i="1"/>
  <c r="AE96" i="1"/>
  <c r="AB96" i="1"/>
  <c r="Y96" i="1"/>
  <c r="V96" i="1"/>
  <c r="AE95" i="1"/>
  <c r="AB95" i="1"/>
  <c r="Y95" i="1"/>
  <c r="V95" i="1"/>
  <c r="AE94" i="1"/>
  <c r="AB94" i="1"/>
  <c r="Y94" i="1"/>
  <c r="V94" i="1"/>
  <c r="AE93" i="1"/>
  <c r="AB93" i="1"/>
  <c r="Y93" i="1"/>
  <c r="V93" i="1"/>
  <c r="AD91" i="1"/>
  <c r="AE91" i="1" s="1"/>
  <c r="AC91" i="1"/>
  <c r="AA91" i="1"/>
  <c r="AB91" i="1" s="1"/>
  <c r="Z91" i="1"/>
  <c r="Y91" i="1"/>
  <c r="X91" i="1"/>
  <c r="W91" i="1"/>
  <c r="U91" i="1"/>
  <c r="V91" i="1" s="1"/>
  <c r="T91" i="1"/>
  <c r="AE90" i="1"/>
  <c r="AB90" i="1"/>
  <c r="Y90" i="1"/>
  <c r="V90" i="1"/>
  <c r="AE89" i="1"/>
  <c r="AB89" i="1"/>
  <c r="Y89" i="1"/>
  <c r="V89" i="1"/>
  <c r="AE88" i="1"/>
  <c r="AB88" i="1"/>
  <c r="Y88" i="1"/>
  <c r="V88" i="1"/>
  <c r="AE87" i="1"/>
  <c r="AB87" i="1"/>
  <c r="Y87" i="1"/>
  <c r="V87" i="1"/>
  <c r="AE86" i="1"/>
  <c r="AB86" i="1"/>
  <c r="Y86" i="1"/>
  <c r="V86" i="1"/>
  <c r="AD84" i="1"/>
  <c r="AC84" i="1"/>
  <c r="AA84" i="1"/>
  <c r="Z84" i="1"/>
  <c r="X84" i="1"/>
  <c r="W84" i="1"/>
  <c r="U84" i="1"/>
  <c r="T84" i="1"/>
  <c r="AE83" i="1"/>
  <c r="AB83" i="1"/>
  <c r="Y83" i="1"/>
  <c r="V83" i="1"/>
  <c r="AE82" i="1"/>
  <c r="AB82" i="1"/>
  <c r="Y82" i="1"/>
  <c r="V82" i="1"/>
  <c r="AE81" i="1"/>
  <c r="AB81" i="1"/>
  <c r="Y81" i="1"/>
  <c r="V81" i="1"/>
  <c r="AE80" i="1"/>
  <c r="AB80" i="1"/>
  <c r="Y80" i="1"/>
  <c r="V80" i="1"/>
  <c r="AE79" i="1"/>
  <c r="AB79" i="1"/>
  <c r="Y79" i="1"/>
  <c r="V79" i="1"/>
  <c r="AD77" i="1"/>
  <c r="AC77" i="1"/>
  <c r="AA77" i="1"/>
  <c r="AB77" i="1" s="1"/>
  <c r="Z77" i="1"/>
  <c r="X77" i="1"/>
  <c r="Y77" i="1" s="1"/>
  <c r="W77" i="1"/>
  <c r="V77" i="1"/>
  <c r="U77" i="1"/>
  <c r="T77" i="1"/>
  <c r="AE76" i="1"/>
  <c r="AB76" i="1"/>
  <c r="Y76" i="1"/>
  <c r="V76" i="1"/>
  <c r="AE75" i="1"/>
  <c r="AB75" i="1"/>
  <c r="Y75" i="1"/>
  <c r="V75" i="1"/>
  <c r="AE74" i="1"/>
  <c r="AB74" i="1"/>
  <c r="Y74" i="1"/>
  <c r="V74" i="1"/>
  <c r="AE73" i="1"/>
  <c r="AB73" i="1"/>
  <c r="Y73" i="1"/>
  <c r="V73" i="1"/>
  <c r="AE72" i="1"/>
  <c r="AB72" i="1"/>
  <c r="Y72" i="1"/>
  <c r="V72" i="1"/>
  <c r="AE71" i="1"/>
  <c r="AB71" i="1"/>
  <c r="Y71" i="1"/>
  <c r="V71" i="1"/>
  <c r="AE70" i="1"/>
  <c r="AB70" i="1"/>
  <c r="Y70" i="1"/>
  <c r="V70" i="1"/>
  <c r="AE69" i="1"/>
  <c r="AB69" i="1"/>
  <c r="Y69" i="1"/>
  <c r="V69" i="1"/>
  <c r="AE64" i="1"/>
  <c r="AD64" i="1"/>
  <c r="AC64" i="1"/>
  <c r="AA64" i="1"/>
  <c r="AB64" i="1" s="1"/>
  <c r="Z64" i="1"/>
  <c r="Y64" i="1"/>
  <c r="X64" i="1"/>
  <c r="W64" i="1"/>
  <c r="U64" i="1"/>
  <c r="T64" i="1"/>
  <c r="AE63" i="1"/>
  <c r="AB63" i="1"/>
  <c r="Y63" i="1"/>
  <c r="V63" i="1"/>
  <c r="AE62" i="1"/>
  <c r="AB62" i="1"/>
  <c r="Y62" i="1"/>
  <c r="V62" i="1"/>
  <c r="AE61" i="1"/>
  <c r="AB61" i="1"/>
  <c r="Y61" i="1"/>
  <c r="V61" i="1"/>
  <c r="AE60" i="1"/>
  <c r="AB60" i="1"/>
  <c r="Y60" i="1"/>
  <c r="V60" i="1"/>
  <c r="AE59" i="1"/>
  <c r="AB59" i="1"/>
  <c r="Y59" i="1"/>
  <c r="V59" i="1"/>
  <c r="AE58" i="1"/>
  <c r="AB58" i="1"/>
  <c r="Y58" i="1"/>
  <c r="V58" i="1"/>
  <c r="AE57" i="1"/>
  <c r="AB57" i="1"/>
  <c r="Y57" i="1"/>
  <c r="V57" i="1"/>
  <c r="AD55" i="1"/>
  <c r="AE55" i="1" s="1"/>
  <c r="AC55" i="1"/>
  <c r="AA55" i="1"/>
  <c r="AB55" i="1" s="1"/>
  <c r="Z55" i="1"/>
  <c r="Y55" i="1"/>
  <c r="X55" i="1"/>
  <c r="W55" i="1"/>
  <c r="U55" i="1"/>
  <c r="V55" i="1" s="1"/>
  <c r="T55" i="1"/>
  <c r="AE54" i="1"/>
  <c r="AB54" i="1"/>
  <c r="Y54" i="1"/>
  <c r="V54" i="1"/>
  <c r="AE53" i="1"/>
  <c r="AB53" i="1"/>
  <c r="Y53" i="1"/>
  <c r="V53" i="1"/>
  <c r="AE52" i="1"/>
  <c r="AB52" i="1"/>
  <c r="Y52" i="1"/>
  <c r="V52" i="1"/>
  <c r="AE51" i="1"/>
  <c r="AB51" i="1"/>
  <c r="Y51" i="1"/>
  <c r="V51" i="1"/>
  <c r="AE50" i="1"/>
  <c r="AB50" i="1"/>
  <c r="Y50" i="1"/>
  <c r="V50" i="1"/>
  <c r="AE49" i="1"/>
  <c r="AB49" i="1"/>
  <c r="Y49" i="1"/>
  <c r="V49" i="1"/>
  <c r="AE48" i="1"/>
  <c r="AB48" i="1"/>
  <c r="Y48" i="1"/>
  <c r="V48" i="1"/>
  <c r="AE47" i="1"/>
  <c r="AB47" i="1"/>
  <c r="Y47" i="1"/>
  <c r="V47" i="1"/>
  <c r="AD45" i="1"/>
  <c r="AE45" i="1" s="1"/>
  <c r="AC45" i="1"/>
  <c r="AA45" i="1"/>
  <c r="Z45" i="1"/>
  <c r="X45" i="1"/>
  <c r="W45" i="1"/>
  <c r="U45" i="1"/>
  <c r="V45" i="1" s="1"/>
  <c r="T45" i="1"/>
  <c r="AE44" i="1"/>
  <c r="AB44" i="1"/>
  <c r="Y44" i="1"/>
  <c r="V44" i="1"/>
  <c r="AE43" i="1"/>
  <c r="AB43" i="1"/>
  <c r="Y43" i="1"/>
  <c r="V43" i="1"/>
  <c r="AE42" i="1"/>
  <c r="AB42" i="1"/>
  <c r="Y42" i="1"/>
  <c r="V42" i="1"/>
  <c r="AE41" i="1"/>
  <c r="AB41" i="1"/>
  <c r="Y41" i="1"/>
  <c r="V41" i="1"/>
  <c r="AE40" i="1"/>
  <c r="AB40" i="1"/>
  <c r="Y40" i="1"/>
  <c r="V40" i="1"/>
  <c r="AE39" i="1"/>
  <c r="AB39" i="1"/>
  <c r="Y39" i="1"/>
  <c r="V39" i="1"/>
  <c r="AE38" i="1"/>
  <c r="AB38" i="1"/>
  <c r="Y38" i="1"/>
  <c r="V38" i="1"/>
  <c r="AE37" i="1"/>
  <c r="AB37" i="1"/>
  <c r="Y37" i="1"/>
  <c r="V37" i="1"/>
  <c r="AE36" i="1"/>
  <c r="AB36" i="1"/>
  <c r="Y36" i="1"/>
  <c r="V36" i="1"/>
  <c r="AE35" i="1"/>
  <c r="AB35" i="1"/>
  <c r="Y35" i="1"/>
  <c r="V35" i="1"/>
  <c r="AD33" i="1"/>
  <c r="AC33" i="1"/>
  <c r="AA33" i="1"/>
  <c r="Z33" i="1"/>
  <c r="X33" i="1"/>
  <c r="W33" i="1"/>
  <c r="U33" i="1"/>
  <c r="T33" i="1"/>
  <c r="AE32" i="1"/>
  <c r="AB32" i="1"/>
  <c r="Y32" i="1"/>
  <c r="V32" i="1"/>
  <c r="AE31" i="1"/>
  <c r="AB31" i="1"/>
  <c r="Y31" i="1"/>
  <c r="V31" i="1"/>
  <c r="AE30" i="1"/>
  <c r="AB30" i="1"/>
  <c r="Y30" i="1"/>
  <c r="V30" i="1"/>
  <c r="AE29" i="1"/>
  <c r="AB29" i="1"/>
  <c r="Y29" i="1"/>
  <c r="V29" i="1"/>
  <c r="AE28" i="1"/>
  <c r="AB28" i="1"/>
  <c r="Y28" i="1"/>
  <c r="V28" i="1"/>
  <c r="AE27" i="1"/>
  <c r="AB27" i="1"/>
  <c r="Y27" i="1"/>
  <c r="V27" i="1"/>
  <c r="AE26" i="1"/>
  <c r="AB26" i="1"/>
  <c r="Y26" i="1"/>
  <c r="V26" i="1"/>
  <c r="AD24" i="1"/>
  <c r="AC24" i="1"/>
  <c r="AA24" i="1"/>
  <c r="AB24" i="1" s="1"/>
  <c r="Z24" i="1"/>
  <c r="X24" i="1"/>
  <c r="W24" i="1"/>
  <c r="U24" i="1"/>
  <c r="T24" i="1"/>
  <c r="AE23" i="1"/>
  <c r="AB23" i="1"/>
  <c r="Y23" i="1"/>
  <c r="V23" i="1"/>
  <c r="AE22" i="1"/>
  <c r="AB22" i="1"/>
  <c r="Y22" i="1"/>
  <c r="V22" i="1"/>
  <c r="AE21" i="1"/>
  <c r="AB21" i="1"/>
  <c r="Y21" i="1"/>
  <c r="V21" i="1"/>
  <c r="AE20" i="1"/>
  <c r="AB20" i="1"/>
  <c r="Y20" i="1"/>
  <c r="V20" i="1"/>
  <c r="AE19" i="1"/>
  <c r="AB19" i="1"/>
  <c r="Y19" i="1"/>
  <c r="V19" i="1"/>
  <c r="AE18" i="1"/>
  <c r="AB18" i="1"/>
  <c r="Y18" i="1"/>
  <c r="V18" i="1"/>
  <c r="AE17" i="1"/>
  <c r="AB17" i="1"/>
  <c r="Y17" i="1"/>
  <c r="V17" i="1"/>
  <c r="AE16" i="1"/>
  <c r="AB16" i="1"/>
  <c r="Y16" i="1"/>
  <c r="V16" i="1"/>
  <c r="AE15" i="1"/>
  <c r="AB15" i="1"/>
  <c r="Y15" i="1"/>
  <c r="V15" i="1"/>
  <c r="AD13" i="1"/>
  <c r="AC13" i="1"/>
  <c r="AA13" i="1"/>
  <c r="Z13" i="1"/>
  <c r="X13" i="1"/>
  <c r="W13" i="1"/>
  <c r="U13" i="1"/>
  <c r="T13" i="1"/>
  <c r="AE12" i="1"/>
  <c r="AB12" i="1"/>
  <c r="Y12" i="1"/>
  <c r="V12" i="1"/>
  <c r="AE11" i="1"/>
  <c r="AB11" i="1"/>
  <c r="Y11" i="1"/>
  <c r="V11" i="1"/>
  <c r="AE10" i="1"/>
  <c r="AB10" i="1"/>
  <c r="Y10" i="1"/>
  <c r="V10" i="1"/>
  <c r="AE9" i="1"/>
  <c r="AB9" i="1"/>
  <c r="Y9" i="1"/>
  <c r="V9" i="1"/>
  <c r="AE8" i="1"/>
  <c r="AB8" i="1"/>
  <c r="Y8" i="1"/>
  <c r="V8" i="1"/>
  <c r="AE7" i="1"/>
  <c r="AB7" i="1"/>
  <c r="Y7" i="1"/>
  <c r="V7" i="1"/>
  <c r="AE6" i="1"/>
  <c r="AB6" i="1"/>
  <c r="Y6" i="1"/>
  <c r="V6" i="1"/>
  <c r="AE5" i="1"/>
  <c r="AB5" i="1"/>
  <c r="Y5" i="1"/>
  <c r="V5" i="1"/>
  <c r="P164" i="1"/>
  <c r="O164" i="1"/>
  <c r="Q163" i="1"/>
  <c r="P161" i="1"/>
  <c r="O161" i="1"/>
  <c r="O165" i="1" s="1"/>
  <c r="O167" i="1" s="1"/>
  <c r="Q160" i="1"/>
  <c r="Q159" i="1"/>
  <c r="Q158" i="1"/>
  <c r="Q157" i="1"/>
  <c r="Q156" i="1"/>
  <c r="Q155" i="1"/>
  <c r="Q154" i="1"/>
  <c r="Q153" i="1"/>
  <c r="P151" i="1"/>
  <c r="O151" i="1"/>
  <c r="Q150" i="1"/>
  <c r="Q149" i="1"/>
  <c r="Q148" i="1"/>
  <c r="Q147" i="1"/>
  <c r="Q146" i="1"/>
  <c r="Q145" i="1"/>
  <c r="Q144" i="1"/>
  <c r="Q143" i="1"/>
  <c r="P140" i="1"/>
  <c r="O140" i="1"/>
  <c r="Q139" i="1"/>
  <c r="Q138" i="1"/>
  <c r="Q137" i="1"/>
  <c r="Q136" i="1"/>
  <c r="Q135" i="1"/>
  <c r="Q134" i="1"/>
  <c r="Q133" i="1"/>
  <c r="Q132" i="1"/>
  <c r="Q131" i="1"/>
  <c r="Q130" i="1"/>
  <c r="M164" i="1"/>
  <c r="L164" i="1"/>
  <c r="J164" i="1"/>
  <c r="J165" i="1" s="1"/>
  <c r="I164" i="1"/>
  <c r="G164" i="1"/>
  <c r="G165" i="1" s="1"/>
  <c r="G167" i="1" s="1"/>
  <c r="F164" i="1"/>
  <c r="F165" i="1" s="1"/>
  <c r="F167" i="1" s="1"/>
  <c r="D164" i="1"/>
  <c r="D165" i="1" s="1"/>
  <c r="C164" i="1"/>
  <c r="N163" i="1"/>
  <c r="K163" i="1"/>
  <c r="H163" i="1"/>
  <c r="E163" i="1"/>
  <c r="N161" i="1"/>
  <c r="M161" i="1"/>
  <c r="L161" i="1"/>
  <c r="L165" i="1" s="1"/>
  <c r="L167" i="1" s="1"/>
  <c r="J161" i="1"/>
  <c r="I161" i="1"/>
  <c r="G161" i="1"/>
  <c r="H161" i="1" s="1"/>
  <c r="F161" i="1"/>
  <c r="D161" i="1"/>
  <c r="C161" i="1"/>
  <c r="N160" i="1"/>
  <c r="K160" i="1"/>
  <c r="H160" i="1"/>
  <c r="E160" i="1"/>
  <c r="N159" i="1"/>
  <c r="K159" i="1"/>
  <c r="H159" i="1"/>
  <c r="E159" i="1"/>
  <c r="N158" i="1"/>
  <c r="K158" i="1"/>
  <c r="H158" i="1"/>
  <c r="E158" i="1"/>
  <c r="N157" i="1"/>
  <c r="K157" i="1"/>
  <c r="H157" i="1"/>
  <c r="E157" i="1"/>
  <c r="N156" i="1"/>
  <c r="K156" i="1"/>
  <c r="H156" i="1"/>
  <c r="E156" i="1"/>
  <c r="N155" i="1"/>
  <c r="K155" i="1"/>
  <c r="H155" i="1"/>
  <c r="E155" i="1"/>
  <c r="N154" i="1"/>
  <c r="K154" i="1"/>
  <c r="H154" i="1"/>
  <c r="E154" i="1"/>
  <c r="N153" i="1"/>
  <c r="K153" i="1"/>
  <c r="H153" i="1"/>
  <c r="E153" i="1"/>
  <c r="M151" i="1"/>
  <c r="L151" i="1"/>
  <c r="J151" i="1"/>
  <c r="I151" i="1"/>
  <c r="G151" i="1"/>
  <c r="H151" i="1" s="1"/>
  <c r="F151" i="1"/>
  <c r="D151" i="1"/>
  <c r="C151" i="1"/>
  <c r="N150" i="1"/>
  <c r="K150" i="1"/>
  <c r="H150" i="1"/>
  <c r="E150" i="1"/>
  <c r="N149" i="1"/>
  <c r="K149" i="1"/>
  <c r="H149" i="1"/>
  <c r="E149" i="1"/>
  <c r="N148" i="1"/>
  <c r="K148" i="1"/>
  <c r="H148" i="1"/>
  <c r="E148" i="1"/>
  <c r="N147" i="1"/>
  <c r="K147" i="1"/>
  <c r="H147" i="1"/>
  <c r="E147" i="1"/>
  <c r="N146" i="1"/>
  <c r="K146" i="1"/>
  <c r="H146" i="1"/>
  <c r="E146" i="1"/>
  <c r="N145" i="1"/>
  <c r="K145" i="1"/>
  <c r="H145" i="1"/>
  <c r="E145" i="1"/>
  <c r="N144" i="1"/>
  <c r="K144" i="1"/>
  <c r="H144" i="1"/>
  <c r="E144" i="1"/>
  <c r="N143" i="1"/>
  <c r="K143" i="1"/>
  <c r="H143" i="1"/>
  <c r="E143" i="1"/>
  <c r="M140" i="1"/>
  <c r="L140" i="1"/>
  <c r="J140" i="1"/>
  <c r="I140" i="1"/>
  <c r="G140" i="1"/>
  <c r="H140" i="1" s="1"/>
  <c r="F140" i="1"/>
  <c r="D140" i="1"/>
  <c r="C140" i="1"/>
  <c r="N139" i="1"/>
  <c r="K139" i="1"/>
  <c r="H139" i="1"/>
  <c r="E139" i="1"/>
  <c r="N138" i="1"/>
  <c r="K138" i="1"/>
  <c r="H138" i="1"/>
  <c r="E138" i="1"/>
  <c r="N137" i="1"/>
  <c r="K137" i="1"/>
  <c r="H137" i="1"/>
  <c r="E137" i="1"/>
  <c r="N136" i="1"/>
  <c r="K136" i="1"/>
  <c r="H136" i="1"/>
  <c r="E136" i="1"/>
  <c r="N135" i="1"/>
  <c r="K135" i="1"/>
  <c r="H135" i="1"/>
  <c r="E135" i="1"/>
  <c r="N134" i="1"/>
  <c r="K134" i="1"/>
  <c r="H134" i="1"/>
  <c r="E134" i="1"/>
  <c r="N133" i="1"/>
  <c r="K133" i="1"/>
  <c r="H133" i="1"/>
  <c r="E133" i="1"/>
  <c r="N132" i="1"/>
  <c r="K132" i="1"/>
  <c r="H132" i="1"/>
  <c r="E132" i="1"/>
  <c r="N131" i="1"/>
  <c r="K131" i="1"/>
  <c r="H131" i="1"/>
  <c r="E131" i="1"/>
  <c r="N130" i="1"/>
  <c r="K130" i="1"/>
  <c r="H130" i="1"/>
  <c r="E130" i="1"/>
  <c r="P125" i="1"/>
  <c r="O125" i="1"/>
  <c r="Q124" i="1"/>
  <c r="Q123" i="1"/>
  <c r="Q122" i="1"/>
  <c r="Q121" i="1"/>
  <c r="Q120" i="1"/>
  <c r="Q119" i="1"/>
  <c r="Q118" i="1"/>
  <c r="Q117" i="1"/>
  <c r="P115" i="1"/>
  <c r="Q115" i="1" s="1"/>
  <c r="O115" i="1"/>
  <c r="Q114" i="1"/>
  <c r="Q113" i="1"/>
  <c r="Q112" i="1"/>
  <c r="Q111" i="1"/>
  <c r="Q110" i="1"/>
  <c r="Q109" i="1"/>
  <c r="Q108" i="1"/>
  <c r="Q107" i="1"/>
  <c r="P105" i="1"/>
  <c r="O105" i="1"/>
  <c r="Q104" i="1"/>
  <c r="Q103" i="1"/>
  <c r="Q102" i="1"/>
  <c r="Q101" i="1"/>
  <c r="Q100" i="1"/>
  <c r="P98" i="1"/>
  <c r="O98" i="1"/>
  <c r="Q97" i="1"/>
  <c r="Q96" i="1"/>
  <c r="Q95" i="1"/>
  <c r="Q94" i="1"/>
  <c r="Q93" i="1"/>
  <c r="P91" i="1"/>
  <c r="O91" i="1"/>
  <c r="Q90" i="1"/>
  <c r="Q89" i="1"/>
  <c r="Q88" i="1"/>
  <c r="Q87" i="1"/>
  <c r="Q86" i="1"/>
  <c r="P84" i="1"/>
  <c r="O84" i="1"/>
  <c r="Q83" i="1"/>
  <c r="Q82" i="1"/>
  <c r="Q81" i="1"/>
  <c r="Q80" i="1"/>
  <c r="Q79" i="1"/>
  <c r="P77" i="1"/>
  <c r="O77" i="1"/>
  <c r="Q76" i="1"/>
  <c r="Q75" i="1"/>
  <c r="Q74" i="1"/>
  <c r="Q73" i="1"/>
  <c r="Q72" i="1"/>
  <c r="Q71" i="1"/>
  <c r="Q70" i="1"/>
  <c r="Q69" i="1"/>
  <c r="M125" i="1"/>
  <c r="N125" i="1" s="1"/>
  <c r="L125" i="1"/>
  <c r="J125" i="1"/>
  <c r="K125" i="1" s="1"/>
  <c r="I125" i="1"/>
  <c r="G125" i="1"/>
  <c r="H125" i="1" s="1"/>
  <c r="F125" i="1"/>
  <c r="D125" i="1"/>
  <c r="C125" i="1"/>
  <c r="N124" i="1"/>
  <c r="K124" i="1"/>
  <c r="H124" i="1"/>
  <c r="E124" i="1"/>
  <c r="N123" i="1"/>
  <c r="K123" i="1"/>
  <c r="H123" i="1"/>
  <c r="E123" i="1"/>
  <c r="N122" i="1"/>
  <c r="K122" i="1"/>
  <c r="H122" i="1"/>
  <c r="E122" i="1"/>
  <c r="N121" i="1"/>
  <c r="K121" i="1"/>
  <c r="H121" i="1"/>
  <c r="E121" i="1"/>
  <c r="N120" i="1"/>
  <c r="K120" i="1"/>
  <c r="H120" i="1"/>
  <c r="E120" i="1"/>
  <c r="N119" i="1"/>
  <c r="K119" i="1"/>
  <c r="H119" i="1"/>
  <c r="E119" i="1"/>
  <c r="N118" i="1"/>
  <c r="K118" i="1"/>
  <c r="H118" i="1"/>
  <c r="E118" i="1"/>
  <c r="N117" i="1"/>
  <c r="K117" i="1"/>
  <c r="H117" i="1"/>
  <c r="E117" i="1"/>
  <c r="M115" i="1"/>
  <c r="L115" i="1"/>
  <c r="J115" i="1"/>
  <c r="I115" i="1"/>
  <c r="G115" i="1"/>
  <c r="F115" i="1"/>
  <c r="D115" i="1"/>
  <c r="C115" i="1"/>
  <c r="N114" i="1"/>
  <c r="K114" i="1"/>
  <c r="H114" i="1"/>
  <c r="E114" i="1"/>
  <c r="N113" i="1"/>
  <c r="K113" i="1"/>
  <c r="H113" i="1"/>
  <c r="E113" i="1"/>
  <c r="N112" i="1"/>
  <c r="K112" i="1"/>
  <c r="H112" i="1"/>
  <c r="E112" i="1"/>
  <c r="N111" i="1"/>
  <c r="K111" i="1"/>
  <c r="H111" i="1"/>
  <c r="E111" i="1"/>
  <c r="N110" i="1"/>
  <c r="K110" i="1"/>
  <c r="H110" i="1"/>
  <c r="E110" i="1"/>
  <c r="N109" i="1"/>
  <c r="K109" i="1"/>
  <c r="H109" i="1"/>
  <c r="E109" i="1"/>
  <c r="N108" i="1"/>
  <c r="K108" i="1"/>
  <c r="H108" i="1"/>
  <c r="E108" i="1"/>
  <c r="N107" i="1"/>
  <c r="K107" i="1"/>
  <c r="H107" i="1"/>
  <c r="E107" i="1"/>
  <c r="M105" i="1"/>
  <c r="L105" i="1"/>
  <c r="J105" i="1"/>
  <c r="K105" i="1" s="1"/>
  <c r="I105" i="1"/>
  <c r="G105" i="1"/>
  <c r="F105" i="1"/>
  <c r="D105" i="1"/>
  <c r="C105" i="1"/>
  <c r="E105" i="1" s="1"/>
  <c r="N104" i="1"/>
  <c r="K104" i="1"/>
  <c r="H104" i="1"/>
  <c r="E104" i="1"/>
  <c r="N103" i="1"/>
  <c r="K103" i="1"/>
  <c r="H103" i="1"/>
  <c r="E103" i="1"/>
  <c r="N102" i="1"/>
  <c r="K102" i="1"/>
  <c r="H102" i="1"/>
  <c r="E102" i="1"/>
  <c r="N101" i="1"/>
  <c r="K101" i="1"/>
  <c r="H101" i="1"/>
  <c r="E101" i="1"/>
  <c r="N100" i="1"/>
  <c r="K100" i="1"/>
  <c r="H100" i="1"/>
  <c r="E100" i="1"/>
  <c r="M98" i="1"/>
  <c r="N98" i="1" s="1"/>
  <c r="L98" i="1"/>
  <c r="J98" i="1"/>
  <c r="I98" i="1"/>
  <c r="G98" i="1"/>
  <c r="H98" i="1" s="1"/>
  <c r="F98" i="1"/>
  <c r="D98" i="1"/>
  <c r="C98" i="1"/>
  <c r="N97" i="1"/>
  <c r="K97" i="1"/>
  <c r="H97" i="1"/>
  <c r="E97" i="1"/>
  <c r="N96" i="1"/>
  <c r="K96" i="1"/>
  <c r="H96" i="1"/>
  <c r="E96" i="1"/>
  <c r="N95" i="1"/>
  <c r="K95" i="1"/>
  <c r="H95" i="1"/>
  <c r="E95" i="1"/>
  <c r="N94" i="1"/>
  <c r="K94" i="1"/>
  <c r="H94" i="1"/>
  <c r="E94" i="1"/>
  <c r="N93" i="1"/>
  <c r="K93" i="1"/>
  <c r="H93" i="1"/>
  <c r="E93" i="1"/>
  <c r="M91" i="1"/>
  <c r="L91" i="1"/>
  <c r="J91" i="1"/>
  <c r="I91" i="1"/>
  <c r="G91" i="1"/>
  <c r="F91" i="1"/>
  <c r="D91" i="1"/>
  <c r="E91" i="1" s="1"/>
  <c r="C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M84" i="1"/>
  <c r="L84" i="1"/>
  <c r="J84" i="1"/>
  <c r="K84" i="1" s="1"/>
  <c r="I84" i="1"/>
  <c r="G84" i="1"/>
  <c r="F84" i="1"/>
  <c r="D84" i="1"/>
  <c r="C84" i="1"/>
  <c r="N83" i="1"/>
  <c r="K83" i="1"/>
  <c r="H83" i="1"/>
  <c r="E83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N77" i="1" s="1"/>
  <c r="L77" i="1"/>
  <c r="J77" i="1"/>
  <c r="I77" i="1"/>
  <c r="G77" i="1"/>
  <c r="F77" i="1"/>
  <c r="D77" i="1"/>
  <c r="C77" i="1"/>
  <c r="N76" i="1"/>
  <c r="K76" i="1"/>
  <c r="H76" i="1"/>
  <c r="E76" i="1"/>
  <c r="N75" i="1"/>
  <c r="K75" i="1"/>
  <c r="H75" i="1"/>
  <c r="E75" i="1"/>
  <c r="N74" i="1"/>
  <c r="K74" i="1"/>
  <c r="H74" i="1"/>
  <c r="E74" i="1"/>
  <c r="N73" i="1"/>
  <c r="K73" i="1"/>
  <c r="H73" i="1"/>
  <c r="E73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P64" i="1"/>
  <c r="Q64" i="1" s="1"/>
  <c r="O64" i="1"/>
  <c r="Q63" i="1"/>
  <c r="Q62" i="1"/>
  <c r="Q61" i="1"/>
  <c r="Q60" i="1"/>
  <c r="Q59" i="1"/>
  <c r="Q58" i="1"/>
  <c r="Q57" i="1"/>
  <c r="P55" i="1"/>
  <c r="O55" i="1"/>
  <c r="Q54" i="1"/>
  <c r="Q53" i="1"/>
  <c r="Q52" i="1"/>
  <c r="Q51" i="1"/>
  <c r="Q50" i="1"/>
  <c r="Q49" i="1"/>
  <c r="Q48" i="1"/>
  <c r="Q47" i="1"/>
  <c r="P45" i="1"/>
  <c r="Q45" i="1" s="1"/>
  <c r="O45" i="1"/>
  <c r="Q44" i="1"/>
  <c r="Q43" i="1"/>
  <c r="Q42" i="1"/>
  <c r="Q41" i="1"/>
  <c r="Q40" i="1"/>
  <c r="Q39" i="1"/>
  <c r="Q38" i="1"/>
  <c r="Q37" i="1"/>
  <c r="Q36" i="1"/>
  <c r="Q35" i="1"/>
  <c r="P33" i="1"/>
  <c r="O33" i="1"/>
  <c r="Q32" i="1"/>
  <c r="Q31" i="1"/>
  <c r="Q30" i="1"/>
  <c r="Q29" i="1"/>
  <c r="Q28" i="1"/>
  <c r="Q27" i="1"/>
  <c r="Q26" i="1"/>
  <c r="P24" i="1"/>
  <c r="Q24" i="1" s="1"/>
  <c r="O24" i="1"/>
  <c r="Q23" i="1"/>
  <c r="Q22" i="1"/>
  <c r="Q21" i="1"/>
  <c r="Q20" i="1"/>
  <c r="Q19" i="1"/>
  <c r="Q18" i="1"/>
  <c r="Q17" i="1"/>
  <c r="Q16" i="1"/>
  <c r="Q15" i="1"/>
  <c r="P13" i="1"/>
  <c r="O13" i="1"/>
  <c r="Q12" i="1"/>
  <c r="Q11" i="1"/>
  <c r="Q10" i="1"/>
  <c r="Q9" i="1"/>
  <c r="Q8" i="1"/>
  <c r="Q7" i="1"/>
  <c r="Q6" i="1"/>
  <c r="Q5" i="1"/>
  <c r="M64" i="1"/>
  <c r="L64" i="1"/>
  <c r="J64" i="1"/>
  <c r="I64" i="1"/>
  <c r="G64" i="1"/>
  <c r="F64" i="1"/>
  <c r="D64" i="1"/>
  <c r="C64" i="1"/>
  <c r="N63" i="1"/>
  <c r="K63" i="1"/>
  <c r="H63" i="1"/>
  <c r="E63" i="1"/>
  <c r="N62" i="1"/>
  <c r="K62" i="1"/>
  <c r="H62" i="1"/>
  <c r="E62" i="1"/>
  <c r="N61" i="1"/>
  <c r="K61" i="1"/>
  <c r="H61" i="1"/>
  <c r="E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5" i="1"/>
  <c r="N55" i="1" s="1"/>
  <c r="L55" i="1"/>
  <c r="J55" i="1"/>
  <c r="K55" i="1" s="1"/>
  <c r="I55" i="1"/>
  <c r="G55" i="1"/>
  <c r="F55" i="1"/>
  <c r="D55" i="1"/>
  <c r="C55" i="1"/>
  <c r="N54" i="1"/>
  <c r="K54" i="1"/>
  <c r="H54" i="1"/>
  <c r="E54" i="1"/>
  <c r="N53" i="1"/>
  <c r="K53" i="1"/>
  <c r="H53" i="1"/>
  <c r="E53" i="1"/>
  <c r="N52" i="1"/>
  <c r="K52" i="1"/>
  <c r="H52" i="1"/>
  <c r="E52" i="1"/>
  <c r="N51" i="1"/>
  <c r="K51" i="1"/>
  <c r="H51" i="1"/>
  <c r="E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N45" i="1"/>
  <c r="M45" i="1"/>
  <c r="L45" i="1"/>
  <c r="J45" i="1"/>
  <c r="K45" i="1" s="1"/>
  <c r="I45" i="1"/>
  <c r="G45" i="1"/>
  <c r="F45" i="1"/>
  <c r="D45" i="1"/>
  <c r="C45" i="1"/>
  <c r="N44" i="1"/>
  <c r="K44" i="1"/>
  <c r="H44" i="1"/>
  <c r="E44" i="1"/>
  <c r="N43" i="1"/>
  <c r="K43" i="1"/>
  <c r="H43" i="1"/>
  <c r="E43" i="1"/>
  <c r="N42" i="1"/>
  <c r="K42" i="1"/>
  <c r="H42" i="1"/>
  <c r="E42" i="1"/>
  <c r="N41" i="1"/>
  <c r="K41" i="1"/>
  <c r="H41" i="1"/>
  <c r="E41" i="1"/>
  <c r="N40" i="1"/>
  <c r="K40" i="1"/>
  <c r="H40" i="1"/>
  <c r="E40" i="1"/>
  <c r="N39" i="1"/>
  <c r="K39" i="1"/>
  <c r="H39" i="1"/>
  <c r="E39" i="1"/>
  <c r="N38" i="1"/>
  <c r="K38" i="1"/>
  <c r="H38" i="1"/>
  <c r="E38" i="1"/>
  <c r="N37" i="1"/>
  <c r="K37" i="1"/>
  <c r="H37" i="1"/>
  <c r="E37" i="1"/>
  <c r="N36" i="1"/>
  <c r="K36" i="1"/>
  <c r="H36" i="1"/>
  <c r="E36" i="1"/>
  <c r="N35" i="1"/>
  <c r="K35" i="1"/>
  <c r="H35" i="1"/>
  <c r="E35" i="1"/>
  <c r="M33" i="1"/>
  <c r="L33" i="1"/>
  <c r="J33" i="1"/>
  <c r="K33" i="1" s="1"/>
  <c r="I33" i="1"/>
  <c r="G33" i="1"/>
  <c r="H33" i="1" s="1"/>
  <c r="D33" i="1"/>
  <c r="E33" i="1" s="1"/>
  <c r="N32" i="1"/>
  <c r="K32" i="1"/>
  <c r="H32" i="1"/>
  <c r="E32" i="1"/>
  <c r="N31" i="1"/>
  <c r="K31" i="1"/>
  <c r="H31" i="1"/>
  <c r="E31" i="1"/>
  <c r="N30" i="1"/>
  <c r="K30" i="1"/>
  <c r="H30" i="1"/>
  <c r="E30" i="1"/>
  <c r="N29" i="1"/>
  <c r="K29" i="1"/>
  <c r="H29" i="1"/>
  <c r="E29" i="1"/>
  <c r="N28" i="1"/>
  <c r="K28" i="1"/>
  <c r="H28" i="1"/>
  <c r="E28" i="1"/>
  <c r="N27" i="1"/>
  <c r="K27" i="1"/>
  <c r="H27" i="1"/>
  <c r="E27" i="1"/>
  <c r="N26" i="1"/>
  <c r="K26" i="1"/>
  <c r="H26" i="1"/>
  <c r="E26" i="1"/>
  <c r="M24" i="1"/>
  <c r="L24" i="1"/>
  <c r="J24" i="1"/>
  <c r="I24" i="1"/>
  <c r="G24" i="1"/>
  <c r="F24" i="1"/>
  <c r="D24" i="1"/>
  <c r="C24" i="1"/>
  <c r="N23" i="1"/>
  <c r="K23" i="1"/>
  <c r="H23" i="1"/>
  <c r="E23" i="1"/>
  <c r="N22" i="1"/>
  <c r="K22" i="1"/>
  <c r="H22" i="1"/>
  <c r="E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M13" i="1"/>
  <c r="L13" i="1"/>
  <c r="J13" i="1"/>
  <c r="I13" i="1"/>
  <c r="G13" i="1"/>
  <c r="F13" i="1"/>
  <c r="D13" i="1"/>
  <c r="C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N8" i="1"/>
  <c r="K8" i="1"/>
  <c r="H8" i="1"/>
  <c r="E8" i="1"/>
  <c r="N7" i="1"/>
  <c r="K7" i="1"/>
  <c r="H7" i="1"/>
  <c r="E7" i="1"/>
  <c r="N6" i="1"/>
  <c r="K6" i="1"/>
  <c r="H6" i="1"/>
  <c r="E6" i="1"/>
  <c r="N5" i="1"/>
  <c r="K5" i="1"/>
  <c r="H5" i="1"/>
  <c r="E5" i="1"/>
  <c r="AF13" i="1"/>
  <c r="AG13" i="1"/>
  <c r="K165" i="1" l="1"/>
  <c r="J167" i="1"/>
  <c r="K167" i="1" s="1"/>
  <c r="E13" i="1"/>
  <c r="N84" i="1"/>
  <c r="Y161" i="1"/>
  <c r="Q33" i="1"/>
  <c r="AB98" i="1"/>
  <c r="E64" i="1"/>
  <c r="K115" i="1"/>
  <c r="H64" i="1"/>
  <c r="H77" i="1"/>
  <c r="N115" i="1"/>
  <c r="V24" i="1"/>
  <c r="AB33" i="1"/>
  <c r="E55" i="1"/>
  <c r="K64" i="1"/>
  <c r="N91" i="1"/>
  <c r="C165" i="1"/>
  <c r="C167" i="1" s="1"/>
  <c r="N164" i="1"/>
  <c r="Q164" i="1"/>
  <c r="V125" i="1"/>
  <c r="N24" i="1"/>
  <c r="H45" i="1"/>
  <c r="K77" i="1"/>
  <c r="E140" i="1"/>
  <c r="E161" i="1"/>
  <c r="AE13" i="1"/>
  <c r="Y24" i="1"/>
  <c r="AE33" i="1"/>
  <c r="V64" i="1"/>
  <c r="Y105" i="1"/>
  <c r="Y115" i="1"/>
  <c r="H55" i="1"/>
  <c r="N64" i="1"/>
  <c r="E98" i="1"/>
  <c r="Y125" i="1"/>
  <c r="Y151" i="1"/>
  <c r="E125" i="1"/>
  <c r="H105" i="1"/>
  <c r="H164" i="1"/>
  <c r="H24" i="1"/>
  <c r="K91" i="1"/>
  <c r="Q84" i="1"/>
  <c r="E45" i="1"/>
  <c r="Q125" i="1"/>
  <c r="Q13" i="1"/>
  <c r="E24" i="1"/>
  <c r="AE161" i="1"/>
  <c r="AB84" i="1"/>
  <c r="N33" i="1"/>
  <c r="E77" i="1"/>
  <c r="I165" i="1"/>
  <c r="I167" i="1" s="1"/>
  <c r="AA167" i="1"/>
  <c r="AB167" i="1" s="1"/>
  <c r="AC167" i="1"/>
  <c r="K13" i="1"/>
  <c r="H115" i="1"/>
  <c r="V13" i="1"/>
  <c r="V33" i="1"/>
  <c r="H91" i="1"/>
  <c r="N13" i="1"/>
  <c r="Q140" i="1"/>
  <c r="Q161" i="1"/>
  <c r="Y13" i="1"/>
  <c r="Y33" i="1"/>
  <c r="K164" i="1"/>
  <c r="AE84" i="1"/>
  <c r="K24" i="1"/>
  <c r="N105" i="1"/>
  <c r="Q105" i="1"/>
  <c r="AB13" i="1"/>
  <c r="V115" i="1"/>
  <c r="E84" i="1"/>
  <c r="Q91" i="1"/>
  <c r="K140" i="1"/>
  <c r="K151" i="1"/>
  <c r="K161" i="1"/>
  <c r="AE24" i="1"/>
  <c r="Y45" i="1"/>
  <c r="AE105" i="1"/>
  <c r="Q77" i="1"/>
  <c r="H13" i="1"/>
  <c r="E115" i="1"/>
  <c r="Y84" i="1"/>
  <c r="H84" i="1"/>
  <c r="K98" i="1"/>
  <c r="N140" i="1"/>
  <c r="N151" i="1"/>
  <c r="Q151" i="1"/>
  <c r="AB45" i="1"/>
  <c r="AE77" i="1"/>
  <c r="Y98" i="1"/>
  <c r="Q98" i="1"/>
  <c r="V84" i="1"/>
  <c r="Q55" i="1"/>
  <c r="AB164" i="1"/>
  <c r="T165" i="1"/>
  <c r="T167" i="1" s="1"/>
  <c r="AE164" i="1"/>
  <c r="X165" i="1"/>
  <c r="AE140" i="1"/>
  <c r="W165" i="1"/>
  <c r="W167" i="1" s="1"/>
  <c r="AE151" i="1"/>
  <c r="V164" i="1"/>
  <c r="Y164" i="1"/>
  <c r="X167" i="1"/>
  <c r="AB165" i="1"/>
  <c r="AB151" i="1"/>
  <c r="AB161" i="1"/>
  <c r="AD165" i="1"/>
  <c r="AE165" i="1" s="1"/>
  <c r="AB140" i="1"/>
  <c r="U165" i="1"/>
  <c r="AD167" i="1"/>
  <c r="Y140" i="1"/>
  <c r="P165" i="1"/>
  <c r="D167" i="1"/>
  <c r="E167" i="1" s="1"/>
  <c r="H167" i="1"/>
  <c r="E164" i="1"/>
  <c r="M165" i="1"/>
  <c r="AF77" i="1"/>
  <c r="AF84" i="1"/>
  <c r="AF91" i="1"/>
  <c r="AF98" i="1"/>
  <c r="AF105" i="1"/>
  <c r="AF115" i="1"/>
  <c r="AF125" i="1"/>
  <c r="AG98" i="1"/>
  <c r="AE167" i="1" l="1"/>
  <c r="E165" i="1"/>
  <c r="Y167" i="1"/>
  <c r="Y165" i="1"/>
  <c r="U167" i="1"/>
  <c r="V167" i="1" s="1"/>
  <c r="V165" i="1"/>
  <c r="P167" i="1"/>
  <c r="Q167" i="1" s="1"/>
  <c r="Q165" i="1"/>
  <c r="M167" i="1"/>
  <c r="N167" i="1" s="1"/>
  <c r="N165" i="1"/>
  <c r="AQ160" i="1" l="1"/>
  <c r="AG105" i="1"/>
  <c r="AS62" i="1" l="1"/>
  <c r="AY143" i="1"/>
  <c r="AK18" i="1" l="1"/>
  <c r="AG64" i="1" l="1"/>
  <c r="AG55" i="1"/>
  <c r="AG45" i="1"/>
  <c r="AG33" i="1"/>
  <c r="AG24" i="1"/>
  <c r="AF151" i="1" l="1"/>
  <c r="AG151" i="1"/>
  <c r="AF55" i="1" l="1"/>
  <c r="AK5" i="1" l="1"/>
  <c r="AH6" i="1"/>
  <c r="AH7" i="1"/>
  <c r="AH8" i="1"/>
  <c r="AH9" i="1"/>
  <c r="AH10" i="1"/>
  <c r="AH11" i="1"/>
  <c r="AH12" i="1"/>
  <c r="AH5" i="1"/>
  <c r="AH16" i="1"/>
  <c r="AH17" i="1"/>
  <c r="AH18" i="1"/>
  <c r="AH19" i="1"/>
  <c r="AH20" i="1"/>
  <c r="AH21" i="1"/>
  <c r="AH22" i="1"/>
  <c r="AH23" i="1"/>
  <c r="AH15" i="1"/>
  <c r="AH27" i="1"/>
  <c r="AH28" i="1"/>
  <c r="AH29" i="1"/>
  <c r="AH30" i="1"/>
  <c r="AH31" i="1"/>
  <c r="AH32" i="1"/>
  <c r="AH26" i="1"/>
  <c r="AH36" i="1"/>
  <c r="AH37" i="1"/>
  <c r="AH38" i="1"/>
  <c r="AH39" i="1"/>
  <c r="AH40" i="1"/>
  <c r="AH41" i="1"/>
  <c r="AH42" i="1"/>
  <c r="AH43" i="1"/>
  <c r="AH44" i="1"/>
  <c r="AH35" i="1"/>
  <c r="AH48" i="1"/>
  <c r="AH49" i="1"/>
  <c r="AH50" i="1"/>
  <c r="AH51" i="1"/>
  <c r="AH52" i="1"/>
  <c r="AH53" i="1"/>
  <c r="AH54" i="1"/>
  <c r="AH47" i="1"/>
  <c r="AH58" i="1"/>
  <c r="AH59" i="1"/>
  <c r="AH60" i="1"/>
  <c r="AH61" i="1"/>
  <c r="AH62" i="1"/>
  <c r="AH63" i="1"/>
  <c r="AH57" i="1"/>
  <c r="AH70" i="1"/>
  <c r="AH71" i="1"/>
  <c r="AH72" i="1"/>
  <c r="AH73" i="1"/>
  <c r="AH74" i="1"/>
  <c r="AH75" i="1"/>
  <c r="AH76" i="1"/>
  <c r="AH69" i="1"/>
  <c r="AH80" i="1"/>
  <c r="AH81" i="1"/>
  <c r="AH82" i="1"/>
  <c r="AH83" i="1"/>
  <c r="AH79" i="1"/>
  <c r="AH87" i="1"/>
  <c r="AH88" i="1"/>
  <c r="AH89" i="1"/>
  <c r="AH90" i="1"/>
  <c r="AH86" i="1"/>
  <c r="AH94" i="1"/>
  <c r="AH95" i="1"/>
  <c r="AH96" i="1"/>
  <c r="AH97" i="1"/>
  <c r="AH93" i="1"/>
  <c r="AH101" i="1"/>
  <c r="AH102" i="1"/>
  <c r="AH103" i="1"/>
  <c r="AH104" i="1"/>
  <c r="AH100" i="1"/>
  <c r="AH108" i="1"/>
  <c r="AH109" i="1"/>
  <c r="AH110" i="1"/>
  <c r="AH111" i="1"/>
  <c r="AH112" i="1"/>
  <c r="AH113" i="1"/>
  <c r="AH114" i="1"/>
  <c r="AH107" i="1"/>
  <c r="AH118" i="1"/>
  <c r="AH119" i="1"/>
  <c r="AH120" i="1"/>
  <c r="AH121" i="1"/>
  <c r="AH122" i="1"/>
  <c r="AH123" i="1"/>
  <c r="AH124" i="1"/>
  <c r="AH117" i="1"/>
  <c r="AH163" i="1"/>
  <c r="AH144" i="1"/>
  <c r="AH145" i="1"/>
  <c r="AH146" i="1"/>
  <c r="AH147" i="1"/>
  <c r="AH148" i="1"/>
  <c r="AH149" i="1"/>
  <c r="AH150" i="1"/>
  <c r="AH143" i="1"/>
  <c r="AH154" i="1"/>
  <c r="AH155" i="1"/>
  <c r="AH156" i="1"/>
  <c r="AH157" i="1"/>
  <c r="AH158" i="1"/>
  <c r="AH159" i="1"/>
  <c r="AH160" i="1"/>
  <c r="AH153" i="1"/>
  <c r="AS93" i="1"/>
  <c r="AQ93" i="1"/>
  <c r="AR93" i="1" s="1"/>
  <c r="AM93" i="1"/>
  <c r="AK93" i="1"/>
  <c r="AH131" i="1"/>
  <c r="AH132" i="1"/>
  <c r="AH133" i="1"/>
  <c r="AH134" i="1"/>
  <c r="AH135" i="1"/>
  <c r="AH136" i="1"/>
  <c r="AH137" i="1"/>
  <c r="AH138" i="1"/>
  <c r="AH139" i="1"/>
  <c r="AH130" i="1"/>
  <c r="AW93" i="1" l="1"/>
  <c r="BA93" i="1" s="1"/>
  <c r="AT93" i="1"/>
  <c r="AY93" i="1"/>
  <c r="AU93" i="1"/>
  <c r="AL93" i="1"/>
  <c r="AN93" i="1" s="1"/>
  <c r="AG115" i="1"/>
  <c r="AX93" i="1" l="1"/>
  <c r="AZ93" i="1" s="1"/>
  <c r="AS163" i="1" l="1"/>
  <c r="AS164" i="1" s="1"/>
  <c r="AS154" i="1"/>
  <c r="AS155" i="1"/>
  <c r="AS156" i="1"/>
  <c r="AS157" i="1"/>
  <c r="AS158" i="1"/>
  <c r="AS159" i="1"/>
  <c r="AS160" i="1"/>
  <c r="AS153" i="1"/>
  <c r="AS144" i="1"/>
  <c r="AS145" i="1"/>
  <c r="AS146" i="1"/>
  <c r="AS147" i="1"/>
  <c r="AS148" i="1"/>
  <c r="AS149" i="1"/>
  <c r="AS150" i="1"/>
  <c r="AS143" i="1"/>
  <c r="AQ163" i="1"/>
  <c r="AQ154" i="1"/>
  <c r="AQ155" i="1"/>
  <c r="AQ156" i="1"/>
  <c r="AQ157" i="1"/>
  <c r="AQ159" i="1"/>
  <c r="AQ144" i="1"/>
  <c r="AQ145" i="1"/>
  <c r="AQ146" i="1"/>
  <c r="AQ147" i="1"/>
  <c r="AQ149" i="1"/>
  <c r="AQ150" i="1"/>
  <c r="AQ151" i="1"/>
  <c r="AQ131" i="1"/>
  <c r="AQ132" i="1"/>
  <c r="AQ133" i="1"/>
  <c r="AQ134" i="1"/>
  <c r="AQ135" i="1"/>
  <c r="AQ136" i="1"/>
  <c r="AQ137" i="1"/>
  <c r="AQ138" i="1"/>
  <c r="AQ139" i="1"/>
  <c r="AQ130" i="1"/>
  <c r="AM163" i="1"/>
  <c r="AM154" i="1"/>
  <c r="AM155" i="1"/>
  <c r="AM156" i="1"/>
  <c r="AM157" i="1"/>
  <c r="AM158" i="1"/>
  <c r="AM159" i="1"/>
  <c r="AM160" i="1"/>
  <c r="AM153" i="1"/>
  <c r="AM144" i="1"/>
  <c r="AM145" i="1"/>
  <c r="AM146" i="1"/>
  <c r="AM147" i="1"/>
  <c r="AM148" i="1"/>
  <c r="AM149" i="1"/>
  <c r="AM150" i="1"/>
  <c r="AM143" i="1"/>
  <c r="AK163" i="1"/>
  <c r="AK154" i="1"/>
  <c r="AK155" i="1"/>
  <c r="AK156" i="1"/>
  <c r="AK157" i="1"/>
  <c r="AK158" i="1"/>
  <c r="AK159" i="1"/>
  <c r="AK160" i="1"/>
  <c r="AK153" i="1"/>
  <c r="AK130" i="1"/>
  <c r="AK144" i="1"/>
  <c r="AK145" i="1"/>
  <c r="AK146" i="1"/>
  <c r="AK147" i="1"/>
  <c r="AK148" i="1"/>
  <c r="AK149" i="1"/>
  <c r="AK150" i="1"/>
  <c r="AK143" i="1"/>
  <c r="AS131" i="1"/>
  <c r="AS132" i="1"/>
  <c r="AS133" i="1"/>
  <c r="AS134" i="1"/>
  <c r="AS135" i="1"/>
  <c r="AS136" i="1"/>
  <c r="AS137" i="1"/>
  <c r="AS138" i="1"/>
  <c r="AS139" i="1"/>
  <c r="AS130" i="1"/>
  <c r="AM131" i="1"/>
  <c r="AM132" i="1"/>
  <c r="AM133" i="1"/>
  <c r="AM134" i="1"/>
  <c r="AM135" i="1"/>
  <c r="AM136" i="1"/>
  <c r="AM137" i="1"/>
  <c r="AM138" i="1"/>
  <c r="AM139" i="1"/>
  <c r="AM130" i="1"/>
  <c r="AK131" i="1"/>
  <c r="AK132" i="1"/>
  <c r="AK133" i="1"/>
  <c r="AK134" i="1"/>
  <c r="AK135" i="1"/>
  <c r="AK136" i="1"/>
  <c r="AK137" i="1"/>
  <c r="AK138" i="1"/>
  <c r="AK139" i="1"/>
  <c r="AS118" i="1"/>
  <c r="AS119" i="1"/>
  <c r="AS120" i="1"/>
  <c r="AS121" i="1"/>
  <c r="AS122" i="1"/>
  <c r="AS123" i="1"/>
  <c r="AS124" i="1"/>
  <c r="AS117" i="1"/>
  <c r="AQ118" i="1"/>
  <c r="AQ119" i="1"/>
  <c r="AQ120" i="1"/>
  <c r="AQ121" i="1"/>
  <c r="AQ122" i="1"/>
  <c r="AQ123" i="1"/>
  <c r="AQ124" i="1"/>
  <c r="AQ117" i="1"/>
  <c r="AM118" i="1"/>
  <c r="AM119" i="1"/>
  <c r="AM120" i="1"/>
  <c r="AM121" i="1"/>
  <c r="AM122" i="1"/>
  <c r="AM123" i="1"/>
  <c r="AM124" i="1"/>
  <c r="AM117" i="1"/>
  <c r="AK118" i="1"/>
  <c r="AK119" i="1"/>
  <c r="AK120" i="1"/>
  <c r="AK121" i="1"/>
  <c r="AK122" i="1"/>
  <c r="AK123" i="1"/>
  <c r="AK124" i="1"/>
  <c r="AK117" i="1"/>
  <c r="AS108" i="1"/>
  <c r="AS109" i="1"/>
  <c r="AS110" i="1"/>
  <c r="AS111" i="1"/>
  <c r="AS112" i="1"/>
  <c r="AS113" i="1"/>
  <c r="AS114" i="1"/>
  <c r="AS107" i="1"/>
  <c r="AQ108" i="1"/>
  <c r="AQ109" i="1"/>
  <c r="AQ110" i="1"/>
  <c r="AQ111" i="1"/>
  <c r="AQ112" i="1"/>
  <c r="AQ113" i="1"/>
  <c r="AQ114" i="1"/>
  <c r="AQ107" i="1"/>
  <c r="AM108" i="1"/>
  <c r="AM109" i="1"/>
  <c r="AM110" i="1"/>
  <c r="AM111" i="1"/>
  <c r="AM112" i="1"/>
  <c r="AM113" i="1"/>
  <c r="AM114" i="1"/>
  <c r="AM107" i="1"/>
  <c r="AK108" i="1"/>
  <c r="AK109" i="1"/>
  <c r="AK110" i="1"/>
  <c r="AK111" i="1"/>
  <c r="AK112" i="1"/>
  <c r="AK113" i="1"/>
  <c r="AK114" i="1"/>
  <c r="AK107" i="1"/>
  <c r="AS101" i="1"/>
  <c r="AS102" i="1"/>
  <c r="AS103" i="1"/>
  <c r="AS104" i="1"/>
  <c r="AS100" i="1"/>
  <c r="AQ101" i="1"/>
  <c r="AQ102" i="1"/>
  <c r="AQ103" i="1"/>
  <c r="AQ104" i="1"/>
  <c r="AQ100" i="1"/>
  <c r="AM101" i="1"/>
  <c r="AM102" i="1"/>
  <c r="AM103" i="1"/>
  <c r="AM104" i="1"/>
  <c r="AM100" i="1"/>
  <c r="AK101" i="1"/>
  <c r="AK102" i="1"/>
  <c r="AK103" i="1"/>
  <c r="AK104" i="1"/>
  <c r="AK100" i="1"/>
  <c r="AS95" i="1"/>
  <c r="AS96" i="1"/>
  <c r="AS97" i="1"/>
  <c r="AS94" i="1"/>
  <c r="AQ95" i="1"/>
  <c r="AQ96" i="1"/>
  <c r="AQ97" i="1"/>
  <c r="AQ94" i="1"/>
  <c r="AM95" i="1"/>
  <c r="AM96" i="1"/>
  <c r="AM97" i="1"/>
  <c r="AM94" i="1"/>
  <c r="AK95" i="1"/>
  <c r="AK96" i="1"/>
  <c r="AK97" i="1"/>
  <c r="AK94" i="1"/>
  <c r="AS87" i="1"/>
  <c r="AS88" i="1"/>
  <c r="AS89" i="1"/>
  <c r="AS90" i="1"/>
  <c r="AS86" i="1"/>
  <c r="AQ87" i="1"/>
  <c r="AQ88" i="1"/>
  <c r="AQ89" i="1"/>
  <c r="AQ90" i="1"/>
  <c r="AQ86" i="1"/>
  <c r="AM87" i="1"/>
  <c r="AM88" i="1"/>
  <c r="AM89" i="1"/>
  <c r="AM90" i="1"/>
  <c r="AM86" i="1"/>
  <c r="AK87" i="1"/>
  <c r="AK88" i="1"/>
  <c r="AK89" i="1"/>
  <c r="AK90" i="1"/>
  <c r="AK86" i="1"/>
  <c r="AS80" i="1"/>
  <c r="AS81" i="1"/>
  <c r="AS82" i="1"/>
  <c r="AS83" i="1"/>
  <c r="AS79" i="1"/>
  <c r="AQ80" i="1"/>
  <c r="AQ81" i="1"/>
  <c r="AQ82" i="1"/>
  <c r="AQ83" i="1"/>
  <c r="AQ79" i="1"/>
  <c r="AM80" i="1"/>
  <c r="AM81" i="1"/>
  <c r="AM82" i="1"/>
  <c r="AM83" i="1"/>
  <c r="AM79" i="1"/>
  <c r="AK80" i="1"/>
  <c r="AK81" i="1"/>
  <c r="AK82" i="1"/>
  <c r="AK83" i="1"/>
  <c r="AK79" i="1"/>
  <c r="AS70" i="1"/>
  <c r="AS71" i="1"/>
  <c r="AS72" i="1"/>
  <c r="AS73" i="1"/>
  <c r="AS74" i="1"/>
  <c r="AS75" i="1"/>
  <c r="AS76" i="1"/>
  <c r="AS69" i="1"/>
  <c r="AQ70" i="1"/>
  <c r="AQ71" i="1"/>
  <c r="AQ72" i="1"/>
  <c r="AQ73" i="1"/>
  <c r="AQ74" i="1"/>
  <c r="AQ75" i="1"/>
  <c r="AQ76" i="1"/>
  <c r="AQ69" i="1"/>
  <c r="AM70" i="1"/>
  <c r="AM71" i="1"/>
  <c r="AM72" i="1"/>
  <c r="AM73" i="1"/>
  <c r="AM74" i="1"/>
  <c r="AM75" i="1"/>
  <c r="AM76" i="1"/>
  <c r="AM69" i="1"/>
  <c r="AK70" i="1"/>
  <c r="AK71" i="1"/>
  <c r="AK72" i="1"/>
  <c r="AK73" i="1"/>
  <c r="AK74" i="1"/>
  <c r="AK75" i="1"/>
  <c r="AK76" i="1"/>
  <c r="AK69" i="1"/>
  <c r="AS58" i="1"/>
  <c r="AS59" i="1"/>
  <c r="AS60" i="1"/>
  <c r="AS61" i="1"/>
  <c r="AS63" i="1"/>
  <c r="AS57" i="1"/>
  <c r="AQ58" i="1"/>
  <c r="AQ59" i="1"/>
  <c r="AQ60" i="1"/>
  <c r="AQ61" i="1"/>
  <c r="AQ62" i="1"/>
  <c r="AQ63" i="1"/>
  <c r="AQ57" i="1"/>
  <c r="AM58" i="1"/>
  <c r="AM59" i="1"/>
  <c r="AM60" i="1"/>
  <c r="AM61" i="1"/>
  <c r="AM62" i="1"/>
  <c r="AM63" i="1"/>
  <c r="AM57" i="1"/>
  <c r="AK58" i="1"/>
  <c r="AK59" i="1"/>
  <c r="AK60" i="1"/>
  <c r="AK61" i="1"/>
  <c r="AK62" i="1"/>
  <c r="AK63" i="1"/>
  <c r="AK57" i="1"/>
  <c r="AY53" i="1"/>
  <c r="AS48" i="1"/>
  <c r="AS49" i="1"/>
  <c r="AS50" i="1"/>
  <c r="AS51" i="1"/>
  <c r="AS52" i="1"/>
  <c r="AS53" i="1"/>
  <c r="AS54" i="1"/>
  <c r="AS47" i="1"/>
  <c r="AQ48" i="1"/>
  <c r="AQ49" i="1"/>
  <c r="AQ50" i="1"/>
  <c r="AQ51" i="1"/>
  <c r="AQ52" i="1"/>
  <c r="AQ53" i="1"/>
  <c r="AQ54" i="1"/>
  <c r="AQ47" i="1"/>
  <c r="AM48" i="1"/>
  <c r="AM49" i="1"/>
  <c r="AM50" i="1"/>
  <c r="AM51" i="1"/>
  <c r="AM52" i="1"/>
  <c r="AM53" i="1"/>
  <c r="AM54" i="1"/>
  <c r="AM47" i="1"/>
  <c r="AK48" i="1"/>
  <c r="AK49" i="1"/>
  <c r="AK50" i="1"/>
  <c r="AK51" i="1"/>
  <c r="AK52" i="1"/>
  <c r="AK53" i="1"/>
  <c r="AK54" i="1"/>
  <c r="AK47" i="1"/>
  <c r="AQ36" i="1"/>
  <c r="AQ37" i="1"/>
  <c r="AQ38" i="1"/>
  <c r="AQ39" i="1"/>
  <c r="AQ40" i="1"/>
  <c r="AQ41" i="1"/>
  <c r="AQ42" i="1"/>
  <c r="AQ43" i="1"/>
  <c r="AQ44" i="1"/>
  <c r="AQ35" i="1"/>
  <c r="AM36" i="1"/>
  <c r="AM37" i="1"/>
  <c r="AM38" i="1"/>
  <c r="AM39" i="1"/>
  <c r="AM40" i="1"/>
  <c r="AM41" i="1"/>
  <c r="AM42" i="1"/>
  <c r="AM43" i="1"/>
  <c r="AM44" i="1"/>
  <c r="AM35" i="1"/>
  <c r="AK36" i="1"/>
  <c r="AK37" i="1"/>
  <c r="AK38" i="1"/>
  <c r="AK39" i="1"/>
  <c r="AK40" i="1"/>
  <c r="AK41" i="1"/>
  <c r="AK42" i="1"/>
  <c r="AK43" i="1"/>
  <c r="AK44" i="1"/>
  <c r="AK35" i="1"/>
  <c r="AS27" i="1"/>
  <c r="AS28" i="1"/>
  <c r="AS29" i="1"/>
  <c r="AS30" i="1"/>
  <c r="AS31" i="1"/>
  <c r="AS32" i="1"/>
  <c r="AS26" i="1"/>
  <c r="AQ27" i="1"/>
  <c r="AQ28" i="1"/>
  <c r="AQ29" i="1"/>
  <c r="AQ30" i="1"/>
  <c r="AQ31" i="1"/>
  <c r="AQ32" i="1"/>
  <c r="AQ26" i="1"/>
  <c r="AM27" i="1"/>
  <c r="AM28" i="1"/>
  <c r="AM29" i="1"/>
  <c r="AM30" i="1"/>
  <c r="AM31" i="1"/>
  <c r="AM32" i="1"/>
  <c r="AM26" i="1"/>
  <c r="AK27" i="1"/>
  <c r="AK28" i="1"/>
  <c r="AK29" i="1"/>
  <c r="AK30" i="1"/>
  <c r="AK31" i="1"/>
  <c r="AK32" i="1"/>
  <c r="AK26" i="1"/>
  <c r="AS16" i="1"/>
  <c r="AS17" i="1"/>
  <c r="AS18" i="1"/>
  <c r="AS19" i="1"/>
  <c r="AS20" i="1"/>
  <c r="AS21" i="1"/>
  <c r="AS22" i="1"/>
  <c r="AS23" i="1"/>
  <c r="AS15" i="1"/>
  <c r="AQ16" i="1"/>
  <c r="AQ17" i="1"/>
  <c r="AQ18" i="1"/>
  <c r="AQ19" i="1"/>
  <c r="AQ20" i="1"/>
  <c r="AQ21" i="1"/>
  <c r="AQ22" i="1"/>
  <c r="AQ23" i="1"/>
  <c r="AQ15" i="1"/>
  <c r="AM16" i="1"/>
  <c r="AM17" i="1"/>
  <c r="AM18" i="1"/>
  <c r="AM19" i="1"/>
  <c r="AM20" i="1"/>
  <c r="AM21" i="1"/>
  <c r="AM22" i="1"/>
  <c r="AM23" i="1"/>
  <c r="AM15" i="1"/>
  <c r="AK16" i="1"/>
  <c r="AK17" i="1"/>
  <c r="AK19" i="1"/>
  <c r="AK20" i="1"/>
  <c r="AK21" i="1"/>
  <c r="AK22" i="1"/>
  <c r="AK23" i="1"/>
  <c r="AK15" i="1"/>
  <c r="AY6" i="1"/>
  <c r="AY7" i="1"/>
  <c r="AY8" i="1"/>
  <c r="AY9" i="1"/>
  <c r="AY10" i="1"/>
  <c r="AY11" i="1"/>
  <c r="AY12" i="1"/>
  <c r="AY5" i="1"/>
  <c r="AS6" i="1"/>
  <c r="AS7" i="1"/>
  <c r="AS8" i="1"/>
  <c r="AS9" i="1"/>
  <c r="AS10" i="1"/>
  <c r="AS11" i="1"/>
  <c r="AS12" i="1"/>
  <c r="AS5" i="1"/>
  <c r="AQ6" i="1"/>
  <c r="AQ7" i="1"/>
  <c r="AQ8" i="1"/>
  <c r="AQ9" i="1"/>
  <c r="AQ10" i="1"/>
  <c r="AQ11" i="1"/>
  <c r="AQ12" i="1"/>
  <c r="AQ5" i="1"/>
  <c r="AM6" i="1"/>
  <c r="AM7" i="1"/>
  <c r="AM8" i="1"/>
  <c r="AM9" i="1"/>
  <c r="AM10" i="1"/>
  <c r="AM11" i="1"/>
  <c r="AM12" i="1"/>
  <c r="AM5" i="1"/>
  <c r="AK6" i="1"/>
  <c r="AK7" i="1"/>
  <c r="AK8" i="1"/>
  <c r="AK9" i="1"/>
  <c r="AK10" i="1"/>
  <c r="AK11" i="1"/>
  <c r="AK12" i="1"/>
  <c r="AW121" i="1" l="1"/>
  <c r="AW119" i="1"/>
  <c r="AW118" i="1"/>
  <c r="AW111" i="1"/>
  <c r="AW96" i="1"/>
  <c r="AW137" i="1"/>
  <c r="AW112" i="1"/>
  <c r="AW51" i="1"/>
  <c r="AW154" i="1"/>
  <c r="AW123" i="1"/>
  <c r="AW117" i="1"/>
  <c r="AW108" i="1"/>
  <c r="AW120" i="1"/>
  <c r="AW160" i="1"/>
  <c r="AO5" i="1"/>
  <c r="AW38" i="1"/>
  <c r="AW159" i="1"/>
  <c r="AW50" i="1"/>
  <c r="AW145" i="1"/>
  <c r="AW133" i="1"/>
  <c r="AW122" i="1"/>
  <c r="AW104" i="1"/>
  <c r="AW37" i="1"/>
  <c r="AW40" i="1"/>
  <c r="AW114" i="1"/>
  <c r="AW113" i="1"/>
  <c r="AW110" i="1"/>
  <c r="AW109" i="1"/>
  <c r="AW124" i="1"/>
  <c r="AW147" i="1"/>
  <c r="AW89" i="1"/>
  <c r="AW103" i="1"/>
  <c r="AW136" i="1"/>
  <c r="AW132" i="1"/>
  <c r="AW149" i="1"/>
  <c r="AW21" i="1"/>
  <c r="AW88" i="1"/>
  <c r="AW95" i="1"/>
  <c r="AW150" i="1"/>
  <c r="AO69" i="1"/>
  <c r="AO73" i="1"/>
  <c r="AW94" i="1"/>
  <c r="AW139" i="1"/>
  <c r="AW135" i="1"/>
  <c r="AW131" i="1"/>
  <c r="AW156" i="1"/>
  <c r="AW58" i="1"/>
  <c r="AW49" i="1"/>
  <c r="AW44" i="1"/>
  <c r="AW43" i="1"/>
  <c r="AW41" i="1"/>
  <c r="AW42" i="1"/>
  <c r="AW36" i="1"/>
  <c r="AW17" i="1"/>
  <c r="AW155" i="1"/>
  <c r="AS161" i="1"/>
  <c r="AW157" i="1"/>
  <c r="AS151" i="1"/>
  <c r="AW138" i="1"/>
  <c r="AW134" i="1"/>
  <c r="AU107" i="1"/>
  <c r="AW102" i="1"/>
  <c r="AW100" i="1"/>
  <c r="AW101" i="1"/>
  <c r="AW97" i="1"/>
  <c r="AW86" i="1"/>
  <c r="AW87" i="1"/>
  <c r="AW90" i="1"/>
  <c r="AW81" i="1"/>
  <c r="AW80" i="1"/>
  <c r="AW83" i="1"/>
  <c r="AW82" i="1"/>
  <c r="AU73" i="1"/>
  <c r="AW63" i="1"/>
  <c r="AW62" i="1"/>
  <c r="AW59" i="1"/>
  <c r="AW57" i="1"/>
  <c r="AW60" i="1"/>
  <c r="AW47" i="1"/>
  <c r="AW53" i="1"/>
  <c r="AW54" i="1"/>
  <c r="AW35" i="1"/>
  <c r="AW39" i="1"/>
  <c r="AW18" i="1"/>
  <c r="AW22" i="1"/>
  <c r="AW15" i="1"/>
  <c r="AW20" i="1"/>
  <c r="AW16" i="1"/>
  <c r="AW144" i="1"/>
  <c r="AW146" i="1"/>
  <c r="AW130" i="1"/>
  <c r="AO107" i="1"/>
  <c r="AW79" i="1"/>
  <c r="AW61" i="1"/>
  <c r="AM13" i="1"/>
  <c r="AW23" i="1"/>
  <c r="AW19" i="1"/>
  <c r="AQ45" i="1"/>
  <c r="AW52" i="1"/>
  <c r="AW48" i="1"/>
  <c r="AW107" i="1"/>
  <c r="AR12" i="1"/>
  <c r="AT12" i="1" s="1"/>
  <c r="AL12" i="1"/>
  <c r="AN12" i="1" s="1"/>
  <c r="AR11" i="1"/>
  <c r="AT11" i="1" s="1"/>
  <c r="AL11" i="1"/>
  <c r="AN11" i="1" s="1"/>
  <c r="AR10" i="1"/>
  <c r="AT10" i="1" s="1"/>
  <c r="AL10" i="1"/>
  <c r="AN10" i="1" s="1"/>
  <c r="AR9" i="1"/>
  <c r="AT9" i="1" s="1"/>
  <c r="AL9" i="1"/>
  <c r="AN9" i="1" s="1"/>
  <c r="AR8" i="1"/>
  <c r="AT8" i="1" s="1"/>
  <c r="AL8" i="1"/>
  <c r="AN8" i="1" s="1"/>
  <c r="AR7" i="1"/>
  <c r="AT7" i="1" s="1"/>
  <c r="AL7" i="1"/>
  <c r="AN7" i="1" s="1"/>
  <c r="AR6" i="1"/>
  <c r="AT6" i="1" s="1"/>
  <c r="AL6" i="1"/>
  <c r="AN6" i="1" s="1"/>
  <c r="AU5" i="1"/>
  <c r="AR5" i="1"/>
  <c r="AT5" i="1" s="1"/>
  <c r="AL5" i="1"/>
  <c r="AN5" i="1" s="1"/>
  <c r="AW5" i="1"/>
  <c r="AX5" i="1" s="1"/>
  <c r="AZ5" i="1" s="1"/>
  <c r="AW6" i="1" l="1"/>
  <c r="AX6" i="1" s="1"/>
  <c r="AZ6" i="1" s="1"/>
  <c r="AW7" i="1"/>
  <c r="AX7" i="1" s="1"/>
  <c r="AZ7" i="1" s="1"/>
  <c r="AW8" i="1"/>
  <c r="AX8" i="1" s="1"/>
  <c r="AZ8" i="1" s="1"/>
  <c r="AW9" i="1"/>
  <c r="AX9" i="1" s="1"/>
  <c r="AZ9" i="1" s="1"/>
  <c r="AW10" i="1"/>
  <c r="AX10" i="1" s="1"/>
  <c r="AZ10" i="1" s="1"/>
  <c r="AW11" i="1"/>
  <c r="AX11" i="1" s="1"/>
  <c r="AZ11" i="1" s="1"/>
  <c r="AW12" i="1"/>
  <c r="AX12" i="1" s="1"/>
  <c r="AZ12" i="1" s="1"/>
  <c r="AK13" i="1"/>
  <c r="BA5" i="1"/>
  <c r="AR15" i="1"/>
  <c r="AX16" i="1"/>
  <c r="AR16" i="1"/>
  <c r="AT16" i="1" s="1"/>
  <c r="AL17" i="1"/>
  <c r="AR17" i="1"/>
  <c r="AT17" i="1" s="1"/>
  <c r="AL18" i="1"/>
  <c r="AR18" i="1"/>
  <c r="AX18" i="1"/>
  <c r="AR19" i="1"/>
  <c r="AR20" i="1"/>
  <c r="AX21" i="1"/>
  <c r="AR21" i="1"/>
  <c r="AT21" i="1" s="1"/>
  <c r="AL22" i="1"/>
  <c r="AR22" i="1"/>
  <c r="AT22" i="1" s="1"/>
  <c r="AL23" i="1"/>
  <c r="AR23" i="1"/>
  <c r="AF24" i="1"/>
  <c r="AW27" i="1"/>
  <c r="AX27" i="1" s="1"/>
  <c r="AR27" i="1"/>
  <c r="AL28" i="1"/>
  <c r="AL29" i="1"/>
  <c r="AR29" i="1"/>
  <c r="AW29" i="1"/>
  <c r="AX29" i="1" s="1"/>
  <c r="AL30" i="1"/>
  <c r="AL31" i="1"/>
  <c r="AR31" i="1"/>
  <c r="AL32" i="1"/>
  <c r="AR32" i="1"/>
  <c r="AF33" i="1"/>
  <c r="AU35" i="1"/>
  <c r="AS35" i="1"/>
  <c r="AL36" i="1"/>
  <c r="AR36" i="1"/>
  <c r="AS36" i="1"/>
  <c r="AL37" i="1"/>
  <c r="AR37" i="1"/>
  <c r="AS37" i="1"/>
  <c r="AL38" i="1"/>
  <c r="AR38" i="1"/>
  <c r="AS38" i="1"/>
  <c r="AL39" i="1"/>
  <c r="AR39" i="1"/>
  <c r="AS39" i="1"/>
  <c r="AL40" i="1"/>
  <c r="AR40" i="1"/>
  <c r="AS40" i="1"/>
  <c r="AL41" i="1"/>
  <c r="AR41" i="1"/>
  <c r="AS41" i="1"/>
  <c r="AL42" i="1"/>
  <c r="AR42" i="1"/>
  <c r="AS42" i="1"/>
  <c r="AL43" i="1"/>
  <c r="AR43" i="1"/>
  <c r="AS43" i="1"/>
  <c r="AL44" i="1"/>
  <c r="AR44" i="1"/>
  <c r="AS44" i="1"/>
  <c r="AF45" i="1"/>
  <c r="AL47" i="1"/>
  <c r="AR47" i="1"/>
  <c r="AT47" i="1" s="1"/>
  <c r="AL49" i="1"/>
  <c r="AL50" i="1"/>
  <c r="AL51" i="1"/>
  <c r="AL53" i="1"/>
  <c r="AR53" i="1"/>
  <c r="AL54" i="1"/>
  <c r="AH55" i="1"/>
  <c r="AO57" i="1"/>
  <c r="AR57" i="1"/>
  <c r="AT57" i="1" s="1"/>
  <c r="AX57" i="1"/>
  <c r="AL58" i="1"/>
  <c r="AX59" i="1"/>
  <c r="AL59" i="1"/>
  <c r="AR59" i="1"/>
  <c r="AT59" i="1" s="1"/>
  <c r="AL60" i="1"/>
  <c r="AR60" i="1"/>
  <c r="AT60" i="1" s="1"/>
  <c r="AY61" i="1"/>
  <c r="AY62" i="1"/>
  <c r="AL62" i="1"/>
  <c r="AN62" i="1" s="1"/>
  <c r="AR62" i="1"/>
  <c r="AT62" i="1" s="1"/>
  <c r="AL63" i="1"/>
  <c r="AR63" i="1"/>
  <c r="AF64" i="1"/>
  <c r="AH64" i="1" s="1"/>
  <c r="AL69" i="1"/>
  <c r="AR70" i="1"/>
  <c r="AL71" i="1"/>
  <c r="AR71" i="1"/>
  <c r="AY71" i="1"/>
  <c r="AL72" i="1"/>
  <c r="AR72" i="1"/>
  <c r="AL73" i="1"/>
  <c r="AL74" i="1"/>
  <c r="AL75" i="1"/>
  <c r="AL76" i="1"/>
  <c r="AR76" i="1"/>
  <c r="AG77" i="1"/>
  <c r="AY79" i="1"/>
  <c r="AU79" i="1"/>
  <c r="AL80" i="1"/>
  <c r="AR80" i="1"/>
  <c r="AT80" i="1" s="1"/>
  <c r="AR81" i="1"/>
  <c r="AY82" i="1"/>
  <c r="AX82" i="1"/>
  <c r="AL82" i="1"/>
  <c r="AR82" i="1"/>
  <c r="AT82" i="1" s="1"/>
  <c r="AL83" i="1"/>
  <c r="AR83" i="1"/>
  <c r="AT83" i="1" s="1"/>
  <c r="AG84" i="1"/>
  <c r="AH84" i="1" s="1"/>
  <c r="AL86" i="1"/>
  <c r="AL89" i="1"/>
  <c r="AR89" i="1"/>
  <c r="AY90" i="1"/>
  <c r="AL90" i="1"/>
  <c r="AG91" i="1"/>
  <c r="AR94" i="1"/>
  <c r="AT94" i="1" s="1"/>
  <c r="AL96" i="1"/>
  <c r="AN96" i="1" s="1"/>
  <c r="AR97" i="1"/>
  <c r="AY100" i="1"/>
  <c r="AL100" i="1"/>
  <c r="AR100" i="1"/>
  <c r="AT100" i="1" s="1"/>
  <c r="AX100" i="1"/>
  <c r="AY101" i="1"/>
  <c r="AL101" i="1"/>
  <c r="AR101" i="1"/>
  <c r="AT101" i="1" s="1"/>
  <c r="AX101" i="1"/>
  <c r="AL103" i="1"/>
  <c r="AR103" i="1"/>
  <c r="AR104" i="1"/>
  <c r="AT104" i="1" s="1"/>
  <c r="AL107" i="1"/>
  <c r="AR108" i="1"/>
  <c r="AY109" i="1"/>
  <c r="AL109" i="1"/>
  <c r="AR109" i="1"/>
  <c r="AT109" i="1" s="1"/>
  <c r="AL110" i="1"/>
  <c r="AR110" i="1"/>
  <c r="AY111" i="1"/>
  <c r="AL111" i="1"/>
  <c r="AR111" i="1"/>
  <c r="AL113" i="1"/>
  <c r="AN113" i="1" s="1"/>
  <c r="AR113" i="1"/>
  <c r="AT113" i="1" s="1"/>
  <c r="AY114" i="1"/>
  <c r="AL114" i="1"/>
  <c r="AR114" i="1"/>
  <c r="AT114" i="1" s="1"/>
  <c r="AH115" i="1"/>
  <c r="AL117" i="1"/>
  <c r="AR117" i="1"/>
  <c r="AR118" i="1"/>
  <c r="AY119" i="1"/>
  <c r="AY120" i="1"/>
  <c r="AL120" i="1"/>
  <c r="AN120" i="1" s="1"/>
  <c r="AR120" i="1"/>
  <c r="AT120" i="1" s="1"/>
  <c r="AL121" i="1"/>
  <c r="AR121" i="1"/>
  <c r="AY122" i="1"/>
  <c r="AL122" i="1"/>
  <c r="AR122" i="1"/>
  <c r="AT122" i="1" s="1"/>
  <c r="AR123" i="1"/>
  <c r="AL124" i="1"/>
  <c r="AR124" i="1"/>
  <c r="AT124" i="1" s="1"/>
  <c r="AG125" i="1"/>
  <c r="AH125" i="1" s="1"/>
  <c r="AR130" i="1"/>
  <c r="AL131" i="1"/>
  <c r="AR131" i="1"/>
  <c r="AR132" i="1"/>
  <c r="AL133" i="1"/>
  <c r="AR133" i="1"/>
  <c r="AY134" i="1"/>
  <c r="AL134" i="1"/>
  <c r="AR134" i="1"/>
  <c r="AT134" i="1" s="1"/>
  <c r="AX134" i="1"/>
  <c r="AL135" i="1"/>
  <c r="AR135" i="1"/>
  <c r="AT135" i="1" s="1"/>
  <c r="AL136" i="1"/>
  <c r="AR136" i="1"/>
  <c r="AT136" i="1" s="1"/>
  <c r="AL138" i="1"/>
  <c r="AN138" i="1" s="1"/>
  <c r="AR138" i="1"/>
  <c r="AT138" i="1" s="1"/>
  <c r="AX139" i="1"/>
  <c r="AR139" i="1"/>
  <c r="AF140" i="1"/>
  <c r="AG140" i="1"/>
  <c r="AS140" i="1"/>
  <c r="AS165" i="1" s="1"/>
  <c r="AL143" i="1"/>
  <c r="AQ143" i="1"/>
  <c r="AR143" i="1" s="1"/>
  <c r="AT143" i="1" s="1"/>
  <c r="AL145" i="1"/>
  <c r="AR145" i="1"/>
  <c r="AX145" i="1"/>
  <c r="AL146" i="1"/>
  <c r="AR146" i="1"/>
  <c r="AL147" i="1"/>
  <c r="AR147" i="1"/>
  <c r="AL149" i="1"/>
  <c r="AR149" i="1"/>
  <c r="AL150" i="1"/>
  <c r="AR150" i="1"/>
  <c r="AY153" i="1"/>
  <c r="AL153" i="1"/>
  <c r="AQ153" i="1"/>
  <c r="AR153" i="1" s="1"/>
  <c r="AT153" i="1" s="1"/>
  <c r="AL154" i="1"/>
  <c r="AL155" i="1"/>
  <c r="AR155" i="1"/>
  <c r="AT155" i="1" s="1"/>
  <c r="AL156" i="1"/>
  <c r="AR156" i="1"/>
  <c r="AL157" i="1"/>
  <c r="AR157" i="1"/>
  <c r="AL159" i="1"/>
  <c r="AN159" i="1" s="1"/>
  <c r="AR159" i="1"/>
  <c r="AT159" i="1" s="1"/>
  <c r="AL160" i="1"/>
  <c r="AR160" i="1"/>
  <c r="AF161" i="1"/>
  <c r="AG161" i="1"/>
  <c r="AL163" i="1"/>
  <c r="AF164" i="1"/>
  <c r="AG164" i="1"/>
  <c r="AH24" i="1" l="1"/>
  <c r="AH164" i="1"/>
  <c r="AH45" i="1"/>
  <c r="AH33" i="1"/>
  <c r="AH77" i="1"/>
  <c r="AH98" i="1"/>
  <c r="AH105" i="1"/>
  <c r="AH151" i="1"/>
  <c r="AG165" i="1"/>
  <c r="AG167" i="1" s="1"/>
  <c r="AH13" i="1"/>
  <c r="AH140" i="1"/>
  <c r="AQ148" i="1"/>
  <c r="AW148" i="1" s="1"/>
  <c r="AT39" i="1"/>
  <c r="AQ158" i="1"/>
  <c r="AW158" i="1" s="1"/>
  <c r="AS115" i="1"/>
  <c r="AT43" i="1"/>
  <c r="AT41" i="1"/>
  <c r="AT37" i="1"/>
  <c r="AK140" i="1"/>
  <c r="AK55" i="1"/>
  <c r="AM98" i="1"/>
  <c r="AQ84" i="1"/>
  <c r="AR84" i="1" s="1"/>
  <c r="AM77" i="1"/>
  <c r="AK45" i="1"/>
  <c r="AW45" i="1" s="1"/>
  <c r="AK164" i="1"/>
  <c r="AY160" i="1"/>
  <c r="AY157" i="1"/>
  <c r="AY155" i="1"/>
  <c r="AY150" i="1"/>
  <c r="AY147" i="1"/>
  <c r="AM140" i="1"/>
  <c r="AY138" i="1"/>
  <c r="AY137" i="1"/>
  <c r="AY135" i="1"/>
  <c r="AY131" i="1"/>
  <c r="AY124" i="1"/>
  <c r="AY118" i="1"/>
  <c r="AK115" i="1"/>
  <c r="AY108" i="1"/>
  <c r="AK105" i="1"/>
  <c r="AY103" i="1"/>
  <c r="AY102" i="1"/>
  <c r="AQ98" i="1"/>
  <c r="AR98" i="1" s="1"/>
  <c r="AY97" i="1"/>
  <c r="AS91" i="1"/>
  <c r="AS84" i="1"/>
  <c r="AY83" i="1"/>
  <c r="AY81" i="1"/>
  <c r="AQ77" i="1"/>
  <c r="AR77" i="1" s="1"/>
  <c r="AQ64" i="1"/>
  <c r="AY59" i="1"/>
  <c r="AZ59" i="1" s="1"/>
  <c r="AY57" i="1"/>
  <c r="AZ57" i="1" s="1"/>
  <c r="AM55" i="1"/>
  <c r="AY47" i="1"/>
  <c r="AM45" i="1"/>
  <c r="AT42" i="1"/>
  <c r="AT38" i="1"/>
  <c r="AK33" i="1"/>
  <c r="AL33" i="1" s="1"/>
  <c r="AM24" i="1"/>
  <c r="AY13" i="1"/>
  <c r="AS105" i="1"/>
  <c r="AQ91" i="1"/>
  <c r="AR91" i="1" s="1"/>
  <c r="AM64" i="1"/>
  <c r="AS33" i="1"/>
  <c r="AY154" i="1"/>
  <c r="AK151" i="1"/>
  <c r="AW151" i="1" s="1"/>
  <c r="AY145" i="1"/>
  <c r="AZ145" i="1" s="1"/>
  <c r="AY144" i="1"/>
  <c r="AQ140" i="1"/>
  <c r="AY133" i="1"/>
  <c r="AY130" i="1"/>
  <c r="AY123" i="1"/>
  <c r="AY121" i="1"/>
  <c r="AM115" i="1"/>
  <c r="AY113" i="1"/>
  <c r="AY112" i="1"/>
  <c r="AY110" i="1"/>
  <c r="AY107" i="1"/>
  <c r="AM105" i="1"/>
  <c r="AS98" i="1"/>
  <c r="AY96" i="1"/>
  <c r="AY95" i="1"/>
  <c r="AY89" i="1"/>
  <c r="AY88" i="1"/>
  <c r="AY87" i="1"/>
  <c r="AS77" i="1"/>
  <c r="AS64" i="1"/>
  <c r="AY63" i="1"/>
  <c r="AY60" i="1"/>
  <c r="AY58" i="1"/>
  <c r="AQ55" i="1"/>
  <c r="AM33" i="1"/>
  <c r="AQ13" i="1"/>
  <c r="AS125" i="1"/>
  <c r="AM164" i="1"/>
  <c r="AK161" i="1"/>
  <c r="AY163" i="1"/>
  <c r="AM161" i="1"/>
  <c r="AY159" i="1"/>
  <c r="AY158" i="1"/>
  <c r="AY156" i="1"/>
  <c r="AM151" i="1"/>
  <c r="AY149" i="1"/>
  <c r="AY148" i="1"/>
  <c r="AY146" i="1"/>
  <c r="AY139" i="1"/>
  <c r="AZ139" i="1" s="1"/>
  <c r="AY136" i="1"/>
  <c r="AY132" i="1"/>
  <c r="AR119" i="1"/>
  <c r="AT119" i="1" s="1"/>
  <c r="AQ125" i="1"/>
  <c r="AR125" i="1" s="1"/>
  <c r="AM125" i="1"/>
  <c r="AY117" i="1"/>
  <c r="AQ115" i="1"/>
  <c r="AR115" i="1" s="1"/>
  <c r="AQ105" i="1"/>
  <c r="AY104" i="1"/>
  <c r="AY94" i="1"/>
  <c r="AM91" i="1"/>
  <c r="AY86" i="1"/>
  <c r="AM84" i="1"/>
  <c r="AY80" i="1"/>
  <c r="AK77" i="1"/>
  <c r="AN76" i="1"/>
  <c r="AY74" i="1"/>
  <c r="AS55" i="1"/>
  <c r="AT44" i="1"/>
  <c r="AT40" i="1"/>
  <c r="AT36" i="1"/>
  <c r="AQ33" i="1"/>
  <c r="AR33" i="1" s="1"/>
  <c r="AS13" i="1"/>
  <c r="AT108" i="1"/>
  <c r="AL13" i="1"/>
  <c r="AR163" i="1"/>
  <c r="AT163" i="1" s="1"/>
  <c r="AW163" i="1"/>
  <c r="AX163" i="1" s="1"/>
  <c r="AR90" i="1"/>
  <c r="AT90" i="1" s="1"/>
  <c r="AX90" i="1"/>
  <c r="AZ90" i="1" s="1"/>
  <c r="AX81" i="1"/>
  <c r="AL81" i="1"/>
  <c r="AN81" i="1" s="1"/>
  <c r="AQ164" i="1"/>
  <c r="AR164" i="1" s="1"/>
  <c r="AR154" i="1"/>
  <c r="AT154" i="1" s="1"/>
  <c r="AX154" i="1"/>
  <c r="AT132" i="1"/>
  <c r="AX44" i="1"/>
  <c r="AX43" i="1"/>
  <c r="AX42" i="1"/>
  <c r="AX41" i="1"/>
  <c r="AX40" i="1"/>
  <c r="AX39" i="1"/>
  <c r="AX38" i="1"/>
  <c r="AX37" i="1"/>
  <c r="AX36" i="1"/>
  <c r="AT20" i="1"/>
  <c r="AF165" i="1"/>
  <c r="AL144" i="1"/>
  <c r="AX144" i="1"/>
  <c r="AL132" i="1"/>
  <c r="AN132" i="1" s="1"/>
  <c r="AX132" i="1"/>
  <c r="AT81" i="1"/>
  <c r="AN163" i="1"/>
  <c r="AN149" i="1"/>
  <c r="AL139" i="1"/>
  <c r="AN139" i="1" s="1"/>
  <c r="AX136" i="1"/>
  <c r="AT133" i="1"/>
  <c r="AT130" i="1"/>
  <c r="AT121" i="1"/>
  <c r="AT118" i="1"/>
  <c r="AT117" i="1"/>
  <c r="AT103" i="1"/>
  <c r="AT97" i="1"/>
  <c r="AX96" i="1"/>
  <c r="AX80" i="1"/>
  <c r="AT76" i="1"/>
  <c r="AY70" i="1"/>
  <c r="AT63" i="1"/>
  <c r="AX60" i="1"/>
  <c r="AX48" i="1"/>
  <c r="AT23" i="1"/>
  <c r="AX17" i="1"/>
  <c r="AT131" i="1"/>
  <c r="AX83" i="1"/>
  <c r="AY76" i="1"/>
  <c r="AY32" i="1"/>
  <c r="AL21" i="1"/>
  <c r="AN21" i="1" s="1"/>
  <c r="AH161" i="1"/>
  <c r="AX157" i="1"/>
  <c r="AT149" i="1"/>
  <c r="AT147" i="1"/>
  <c r="AT139" i="1"/>
  <c r="AN121" i="1"/>
  <c r="AT111" i="1"/>
  <c r="AN103" i="1"/>
  <c r="AN63" i="1"/>
  <c r="AW153" i="1"/>
  <c r="AX153" i="1" s="1"/>
  <c r="AZ153" i="1" s="1"/>
  <c r="AW143" i="1"/>
  <c r="AX143" i="1" s="1"/>
  <c r="AL104" i="1"/>
  <c r="AN104" i="1" s="1"/>
  <c r="AX104" i="1"/>
  <c r="AX63" i="1"/>
  <c r="AL19" i="1"/>
  <c r="AN19" i="1" s="1"/>
  <c r="AX19" i="1"/>
  <c r="AN155" i="1"/>
  <c r="AT157" i="1"/>
  <c r="AN154" i="1"/>
  <c r="AT156" i="1"/>
  <c r="AT150" i="1"/>
  <c r="AT146" i="1"/>
  <c r="AT145" i="1"/>
  <c r="AO143" i="1"/>
  <c r="AX135" i="1"/>
  <c r="AX131" i="1"/>
  <c r="AX117" i="1"/>
  <c r="AT110" i="1"/>
  <c r="AL97" i="1"/>
  <c r="AN97" i="1" s="1"/>
  <c r="AX97" i="1"/>
  <c r="AR75" i="1"/>
  <c r="AT75" i="1" s="1"/>
  <c r="AW75" i="1"/>
  <c r="AX75" i="1" s="1"/>
  <c r="AU57" i="1"/>
  <c r="BA57" i="1" s="1"/>
  <c r="AR58" i="1"/>
  <c r="AT58" i="1" s="1"/>
  <c r="AN44" i="1"/>
  <c r="AN42" i="1"/>
  <c r="AN40" i="1"/>
  <c r="AN38" i="1"/>
  <c r="AN36" i="1"/>
  <c r="AW31" i="1"/>
  <c r="AX31" i="1" s="1"/>
  <c r="AR28" i="1"/>
  <c r="AT28" i="1" s="1"/>
  <c r="AW28" i="1"/>
  <c r="AX28" i="1" s="1"/>
  <c r="AL26" i="1"/>
  <c r="AN26" i="1" s="1"/>
  <c r="AL20" i="1"/>
  <c r="AX20" i="1"/>
  <c r="AT15" i="1"/>
  <c r="AX149" i="1"/>
  <c r="AN157" i="1"/>
  <c r="AR151" i="1"/>
  <c r="AT151" i="1" s="1"/>
  <c r="AX147" i="1"/>
  <c r="AU143" i="1"/>
  <c r="AL137" i="1"/>
  <c r="AN136" i="1"/>
  <c r="AX138" i="1"/>
  <c r="AX121" i="1"/>
  <c r="AX114" i="1"/>
  <c r="AN109" i="1"/>
  <c r="AX107" i="1"/>
  <c r="AX103" i="1"/>
  <c r="AY72" i="1"/>
  <c r="AX62" i="1"/>
  <c r="AZ62" i="1" s="1"/>
  <c r="AR49" i="1"/>
  <c r="AT49" i="1" s="1"/>
  <c r="AX49" i="1"/>
  <c r="AR30" i="1"/>
  <c r="AT30" i="1" s="1"/>
  <c r="AW30" i="1"/>
  <c r="AX30" i="1" s="1"/>
  <c r="AY27" i="1"/>
  <c r="AZ27" i="1" s="1"/>
  <c r="AX23" i="1"/>
  <c r="AX22" i="1"/>
  <c r="AL15" i="1"/>
  <c r="AO15" i="1"/>
  <c r="AX15" i="1"/>
  <c r="AR51" i="1"/>
  <c r="AT51" i="1" s="1"/>
  <c r="AX51" i="1"/>
  <c r="AY31" i="1"/>
  <c r="AN160" i="1"/>
  <c r="AT160" i="1"/>
  <c r="AN153" i="1"/>
  <c r="AX150" i="1"/>
  <c r="AX146" i="1"/>
  <c r="AX133" i="1"/>
  <c r="AT123" i="1"/>
  <c r="AN122" i="1"/>
  <c r="AN111" i="1"/>
  <c r="AX110" i="1"/>
  <c r="AR87" i="1"/>
  <c r="AT87" i="1" s="1"/>
  <c r="AX87" i="1"/>
  <c r="AR73" i="1"/>
  <c r="AT73" i="1" s="1"/>
  <c r="AW73" i="1"/>
  <c r="AR50" i="1"/>
  <c r="AT50" i="1" s="1"/>
  <c r="AX50" i="1"/>
  <c r="AY29" i="1"/>
  <c r="AZ29" i="1" s="1"/>
  <c r="AT19" i="1"/>
  <c r="AT18" i="1"/>
  <c r="AR96" i="1"/>
  <c r="AT96" i="1" s="1"/>
  <c r="AH91" i="1"/>
  <c r="AX89" i="1"/>
  <c r="AW71" i="1"/>
  <c r="AX71" i="1" s="1"/>
  <c r="AZ71" i="1" s="1"/>
  <c r="AX58" i="1"/>
  <c r="AN54" i="1"/>
  <c r="AX53" i="1"/>
  <c r="AZ53" i="1" s="1"/>
  <c r="AN53" i="1"/>
  <c r="AY30" i="1"/>
  <c r="AY28" i="1"/>
  <c r="AN18" i="1"/>
  <c r="AN17" i="1"/>
  <c r="AL16" i="1"/>
  <c r="AN80" i="1"/>
  <c r="AY73" i="1"/>
  <c r="AX47" i="1"/>
  <c r="AU26" i="1"/>
  <c r="AN23" i="1"/>
  <c r="AT53" i="1"/>
  <c r="AN22" i="1"/>
  <c r="AU15" i="1"/>
  <c r="AL158" i="1"/>
  <c r="AL148" i="1"/>
  <c r="AN143" i="1"/>
  <c r="AN131" i="1"/>
  <c r="AL119" i="1"/>
  <c r="AK125" i="1"/>
  <c r="AX119" i="1"/>
  <c r="AL108" i="1"/>
  <c r="AN108" i="1" s="1"/>
  <c r="AX108" i="1"/>
  <c r="AN69" i="1"/>
  <c r="AY69" i="1"/>
  <c r="AX160" i="1"/>
  <c r="AX156" i="1"/>
  <c r="AN156" i="1"/>
  <c r="AN135" i="1"/>
  <c r="AN124" i="1"/>
  <c r="AR54" i="1"/>
  <c r="AT54" i="1" s="1"/>
  <c r="AX54" i="1"/>
  <c r="AX159" i="1"/>
  <c r="AX155" i="1"/>
  <c r="AN150" i="1"/>
  <c r="AN147" i="1"/>
  <c r="AN146" i="1"/>
  <c r="AN133" i="1"/>
  <c r="AR102" i="1"/>
  <c r="AN145" i="1"/>
  <c r="AR144" i="1"/>
  <c r="AT144" i="1" s="1"/>
  <c r="AN134" i="1"/>
  <c r="AZ134" i="1"/>
  <c r="AO130" i="1"/>
  <c r="AL123" i="1"/>
  <c r="AN123" i="1" s="1"/>
  <c r="AX123" i="1"/>
  <c r="AN117" i="1"/>
  <c r="AN114" i="1"/>
  <c r="AR107" i="1"/>
  <c r="AT107" i="1" s="1"/>
  <c r="AX95" i="1"/>
  <c r="AL95" i="1"/>
  <c r="AX130" i="1"/>
  <c r="AL130" i="1"/>
  <c r="AX124" i="1"/>
  <c r="AX120" i="1"/>
  <c r="AZ120" i="1" s="1"/>
  <c r="AO117" i="1"/>
  <c r="AL118" i="1"/>
  <c r="AX113" i="1"/>
  <c r="AR112" i="1"/>
  <c r="AN110" i="1"/>
  <c r="AX109" i="1"/>
  <c r="AN89" i="1"/>
  <c r="AN86" i="1"/>
  <c r="AN82" i="1"/>
  <c r="AR79" i="1"/>
  <c r="AT79" i="1" s="1"/>
  <c r="AR74" i="1"/>
  <c r="AT74" i="1" s="1"/>
  <c r="AU69" i="1"/>
  <c r="AU117" i="1"/>
  <c r="AN107" i="1"/>
  <c r="AL94" i="1"/>
  <c r="AN94" i="1" s="1"/>
  <c r="AK98" i="1"/>
  <c r="AX94" i="1"/>
  <c r="AR86" i="1"/>
  <c r="AT86" i="1" s="1"/>
  <c r="AX86" i="1"/>
  <c r="AL79" i="1"/>
  <c r="AX79" i="1"/>
  <c r="AO79" i="1"/>
  <c r="BA79" i="1" s="1"/>
  <c r="AK84" i="1"/>
  <c r="AY75" i="1"/>
  <c r="AN74" i="1"/>
  <c r="AX122" i="1"/>
  <c r="AZ122" i="1" s="1"/>
  <c r="AX118" i="1"/>
  <c r="AX111" i="1"/>
  <c r="AZ111" i="1" s="1"/>
  <c r="AN101" i="1"/>
  <c r="AN100" i="1"/>
  <c r="AN90" i="1"/>
  <c r="AT89" i="1"/>
  <c r="AN83" i="1"/>
  <c r="AN50" i="1"/>
  <c r="AY50" i="1"/>
  <c r="AZ101" i="1"/>
  <c r="AZ100" i="1"/>
  <c r="AL87" i="1"/>
  <c r="AZ82" i="1"/>
  <c r="AN75" i="1"/>
  <c r="AW74" i="1"/>
  <c r="AX74" i="1" s="1"/>
  <c r="AW72" i="1"/>
  <c r="AX72" i="1" s="1"/>
  <c r="AN72" i="1"/>
  <c r="AT71" i="1"/>
  <c r="AW70" i="1"/>
  <c r="AX70" i="1" s="1"/>
  <c r="AL70" i="1"/>
  <c r="AN70" i="1" s="1"/>
  <c r="AN58" i="1"/>
  <c r="AL57" i="1"/>
  <c r="AN57" i="1" s="1"/>
  <c r="AY54" i="1"/>
  <c r="AS45" i="1"/>
  <c r="AR35" i="1"/>
  <c r="AT35" i="1" s="1"/>
  <c r="AR45" i="1"/>
  <c r="AY26" i="1"/>
  <c r="AY15" i="1"/>
  <c r="AR69" i="1"/>
  <c r="AT69" i="1" s="1"/>
  <c r="AW69" i="1"/>
  <c r="AR61" i="1"/>
  <c r="AY55" i="1"/>
  <c r="AN51" i="1"/>
  <c r="AY51" i="1"/>
  <c r="AR52" i="1"/>
  <c r="AT52" i="1" s="1"/>
  <c r="AR48" i="1"/>
  <c r="AT48" i="1" s="1"/>
  <c r="AN43" i="1"/>
  <c r="AN41" i="1"/>
  <c r="AN39" i="1"/>
  <c r="AN37" i="1"/>
  <c r="AL35" i="1"/>
  <c r="AX35" i="1"/>
  <c r="AO35" i="1"/>
  <c r="BA35" i="1" s="1"/>
  <c r="AY35" i="1"/>
  <c r="AW76" i="1"/>
  <c r="AX76" i="1" s="1"/>
  <c r="AN73" i="1"/>
  <c r="AT72" i="1"/>
  <c r="AN71" i="1"/>
  <c r="AT70" i="1"/>
  <c r="AK64" i="1"/>
  <c r="AN60" i="1"/>
  <c r="AN59" i="1"/>
  <c r="AN49" i="1"/>
  <c r="AY49" i="1"/>
  <c r="AY48" i="1"/>
  <c r="AN47" i="1"/>
  <c r="AO47" i="1"/>
  <c r="AL48" i="1"/>
  <c r="AY44" i="1"/>
  <c r="AY43" i="1"/>
  <c r="AY42" i="1"/>
  <c r="AY41" i="1"/>
  <c r="AY40" i="1"/>
  <c r="AY39" i="1"/>
  <c r="AY38" i="1"/>
  <c r="AY37" i="1"/>
  <c r="AY36" i="1"/>
  <c r="AW32" i="1"/>
  <c r="AX32" i="1" s="1"/>
  <c r="AN32" i="1"/>
  <c r="AT31" i="1"/>
  <c r="AN30" i="1"/>
  <c r="AT29" i="1"/>
  <c r="AN28" i="1"/>
  <c r="AT27" i="1"/>
  <c r="AT32" i="1"/>
  <c r="AN31" i="1"/>
  <c r="AN29" i="1"/>
  <c r="AO26" i="1"/>
  <c r="AR26" i="1"/>
  <c r="AT26" i="1" s="1"/>
  <c r="AW26" i="1"/>
  <c r="AX26" i="1" s="1"/>
  <c r="AS24" i="1"/>
  <c r="AL27" i="1"/>
  <c r="AN27" i="1" s="1"/>
  <c r="AQ24" i="1"/>
  <c r="AR24" i="1" s="1"/>
  <c r="AK24" i="1"/>
  <c r="AY23" i="1"/>
  <c r="AY22" i="1"/>
  <c r="AY21" i="1"/>
  <c r="AZ21" i="1" s="1"/>
  <c r="AY20" i="1"/>
  <c r="AY19" i="1"/>
  <c r="AY18" i="1"/>
  <c r="AZ18" i="1" s="1"/>
  <c r="AY17" i="1"/>
  <c r="AY16" i="1"/>
  <c r="AZ16" i="1" s="1"/>
  <c r="AZ86" i="1" l="1"/>
  <c r="AW140" i="1"/>
  <c r="AZ160" i="1"/>
  <c r="AR148" i="1"/>
  <c r="AT148" i="1" s="1"/>
  <c r="AZ63" i="1"/>
  <c r="AZ47" i="1"/>
  <c r="AZ58" i="1"/>
  <c r="AF167" i="1"/>
  <c r="AH167" i="1" s="1"/>
  <c r="AH165" i="1"/>
  <c r="AZ43" i="1"/>
  <c r="AZ32" i="1"/>
  <c r="AY33" i="1"/>
  <c r="AY84" i="1"/>
  <c r="AZ76" i="1"/>
  <c r="AW98" i="1"/>
  <c r="AX98" i="1" s="1"/>
  <c r="AW115" i="1"/>
  <c r="AX115" i="1" s="1"/>
  <c r="AZ70" i="1"/>
  <c r="AY64" i="1"/>
  <c r="AZ157" i="1"/>
  <c r="AT125" i="1"/>
  <c r="AT115" i="1"/>
  <c r="AR158" i="1"/>
  <c r="AT158" i="1" s="1"/>
  <c r="AZ39" i="1"/>
  <c r="AZ155" i="1"/>
  <c r="AZ154" i="1"/>
  <c r="AZ149" i="1"/>
  <c r="AZ138" i="1"/>
  <c r="AZ131" i="1"/>
  <c r="AZ121" i="1"/>
  <c r="AT98" i="1"/>
  <c r="AT91" i="1"/>
  <c r="AZ123" i="1"/>
  <c r="AZ96" i="1"/>
  <c r="AZ97" i="1"/>
  <c r="AW84" i="1"/>
  <c r="AX84" i="1" s="1"/>
  <c r="AZ72" i="1"/>
  <c r="AT77" i="1"/>
  <c r="AZ74" i="1"/>
  <c r="AW64" i="1"/>
  <c r="AZ20" i="1"/>
  <c r="AS167" i="1"/>
  <c r="AR13" i="1"/>
  <c r="AT13" i="1" s="1"/>
  <c r="AZ147" i="1"/>
  <c r="AK165" i="1"/>
  <c r="AL165" i="1" s="1"/>
  <c r="AZ132" i="1"/>
  <c r="AZ113" i="1"/>
  <c r="AZ108" i="1"/>
  <c r="AZ103" i="1"/>
  <c r="AY91" i="1"/>
  <c r="AY77" i="1"/>
  <c r="AZ49" i="1"/>
  <c r="AZ50" i="1"/>
  <c r="AW55" i="1"/>
  <c r="AW33" i="1"/>
  <c r="AX33" i="1" s="1"/>
  <c r="AZ31" i="1"/>
  <c r="BA15" i="1"/>
  <c r="AZ17" i="1"/>
  <c r="AY24" i="1"/>
  <c r="AN13" i="1"/>
  <c r="AZ15" i="1"/>
  <c r="AY125" i="1"/>
  <c r="AY105" i="1"/>
  <c r="AY115" i="1"/>
  <c r="AY98" i="1"/>
  <c r="AY161" i="1"/>
  <c r="AW105" i="1"/>
  <c r="AZ36" i="1"/>
  <c r="AZ40" i="1"/>
  <c r="AZ44" i="1"/>
  <c r="AX69" i="1"/>
  <c r="AZ69" i="1" s="1"/>
  <c r="BA69" i="1"/>
  <c r="AZ159" i="1"/>
  <c r="AZ89" i="1"/>
  <c r="AZ133" i="1"/>
  <c r="AZ28" i="1"/>
  <c r="AZ117" i="1"/>
  <c r="AY140" i="1"/>
  <c r="AW13" i="1"/>
  <c r="AZ30" i="1"/>
  <c r="AY164" i="1"/>
  <c r="AM165" i="1"/>
  <c r="AM167" i="1" s="1"/>
  <c r="AW164" i="1"/>
  <c r="AX164" i="1" s="1"/>
  <c r="AL164" i="1"/>
  <c r="AY151" i="1"/>
  <c r="AW125" i="1"/>
  <c r="AX125" i="1" s="1"/>
  <c r="AX73" i="1"/>
  <c r="AZ73" i="1" s="1"/>
  <c r="BA73" i="1"/>
  <c r="AZ107" i="1"/>
  <c r="AZ163" i="1"/>
  <c r="BA143" i="1"/>
  <c r="AZ144" i="1"/>
  <c r="AZ146" i="1"/>
  <c r="AZ143" i="1"/>
  <c r="AZ135" i="1"/>
  <c r="AZ136" i="1"/>
  <c r="AZ114" i="1"/>
  <c r="AZ104" i="1"/>
  <c r="AZ83" i="1"/>
  <c r="AZ81" i="1"/>
  <c r="AZ60" i="1"/>
  <c r="AZ51" i="1"/>
  <c r="AZ48" i="1"/>
  <c r="AZ37" i="1"/>
  <c r="AZ41" i="1"/>
  <c r="AZ38" i="1"/>
  <c r="AZ42" i="1"/>
  <c r="BA26" i="1"/>
  <c r="AN33" i="1"/>
  <c r="AZ19" i="1"/>
  <c r="AZ22" i="1"/>
  <c r="AZ23" i="1"/>
  <c r="AN15" i="1"/>
  <c r="AY45" i="1"/>
  <c r="AZ75" i="1"/>
  <c r="AZ109" i="1"/>
  <c r="AZ124" i="1"/>
  <c r="AR95" i="1"/>
  <c r="AT95" i="1" s="1"/>
  <c r="AZ156" i="1"/>
  <c r="AX148" i="1"/>
  <c r="AN118" i="1"/>
  <c r="AN20" i="1"/>
  <c r="AZ80" i="1"/>
  <c r="AN144" i="1"/>
  <c r="AN119" i="1"/>
  <c r="AN158" i="1"/>
  <c r="AT24" i="1"/>
  <c r="AT33" i="1"/>
  <c r="AT45" i="1"/>
  <c r="AZ118" i="1"/>
  <c r="AZ87" i="1"/>
  <c r="AZ130" i="1"/>
  <c r="AZ110" i="1"/>
  <c r="AZ150" i="1"/>
  <c r="AX158" i="1"/>
  <c r="AZ158" i="1" s="1"/>
  <c r="AT61" i="1"/>
  <c r="AN95" i="1"/>
  <c r="AQ161" i="1"/>
  <c r="AR161" i="1" s="1"/>
  <c r="AT161" i="1" s="1"/>
  <c r="AT164" i="1"/>
  <c r="AN16" i="1"/>
  <c r="AN87" i="1"/>
  <c r="AL64" i="1"/>
  <c r="AN64" i="1" s="1"/>
  <c r="AO167" i="1"/>
  <c r="AX45" i="1"/>
  <c r="AL45" i="1"/>
  <c r="AN45" i="1" s="1"/>
  <c r="AW77" i="1"/>
  <c r="AX77" i="1" s="1"/>
  <c r="AL77" i="1"/>
  <c r="AN77" i="1" s="1"/>
  <c r="AZ79" i="1"/>
  <c r="BA117" i="1"/>
  <c r="AZ54" i="1"/>
  <c r="AR88" i="1"/>
  <c r="AT88" i="1" s="1"/>
  <c r="BA107" i="1"/>
  <c r="AL151" i="1"/>
  <c r="AN151" i="1" s="1"/>
  <c r="AX151" i="1"/>
  <c r="AW24" i="1"/>
  <c r="AX24" i="1" s="1"/>
  <c r="AL24" i="1"/>
  <c r="AN24" i="1" s="1"/>
  <c r="AZ26" i="1"/>
  <c r="AN48" i="1"/>
  <c r="AZ35" i="1"/>
  <c r="AU47" i="1"/>
  <c r="BA47" i="1" s="1"/>
  <c r="AR64" i="1"/>
  <c r="AT64" i="1" s="1"/>
  <c r="AR55" i="1"/>
  <c r="AT55" i="1" s="1"/>
  <c r="AN79" i="1"/>
  <c r="AZ94" i="1"/>
  <c r="AN148" i="1"/>
  <c r="AX61" i="1"/>
  <c r="AZ61" i="1" s="1"/>
  <c r="AL61" i="1"/>
  <c r="AN61" i="1" s="1"/>
  <c r="AN35" i="1"/>
  <c r="AY52" i="1"/>
  <c r="AL84" i="1"/>
  <c r="AN84" i="1" s="1"/>
  <c r="AL98" i="1"/>
  <c r="AN98" i="1" s="1"/>
  <c r="AL105" i="1"/>
  <c r="AN105" i="1" s="1"/>
  <c r="AU130" i="1"/>
  <c r="BA130" i="1" s="1"/>
  <c r="AR137" i="1"/>
  <c r="AT137" i="1" s="1"/>
  <c r="AL140" i="1"/>
  <c r="AN140" i="1" s="1"/>
  <c r="AT102" i="1"/>
  <c r="AL161" i="1"/>
  <c r="AN161" i="1" s="1"/>
  <c r="AZ119" i="1"/>
  <c r="AN137" i="1"/>
  <c r="AL52" i="1"/>
  <c r="AX52" i="1"/>
  <c r="AR105" i="1"/>
  <c r="AT105" i="1" s="1"/>
  <c r="AT84" i="1"/>
  <c r="AX88" i="1"/>
  <c r="AZ88" i="1" s="1"/>
  <c r="AL88" i="1"/>
  <c r="AN88" i="1" s="1"/>
  <c r="AK91" i="1"/>
  <c r="AW91" i="1" s="1"/>
  <c r="AX102" i="1"/>
  <c r="AZ102" i="1" s="1"/>
  <c r="AL102" i="1"/>
  <c r="AN102" i="1" s="1"/>
  <c r="AT112" i="1"/>
  <c r="AN130" i="1"/>
  <c r="AR140" i="1"/>
  <c r="AT140" i="1" s="1"/>
  <c r="AZ95" i="1"/>
  <c r="AL112" i="1"/>
  <c r="AN112" i="1" s="1"/>
  <c r="AX112" i="1"/>
  <c r="AL125" i="1"/>
  <c r="AN125" i="1" s="1"/>
  <c r="AX137" i="1"/>
  <c r="AZ137" i="1" s="1"/>
  <c r="BA167" i="1" l="1"/>
  <c r="AZ33" i="1"/>
  <c r="AQ165" i="1"/>
  <c r="AQ167" i="1" s="1"/>
  <c r="AZ84" i="1"/>
  <c r="AW161" i="1"/>
  <c r="AX161" i="1" s="1"/>
  <c r="AZ161" i="1" s="1"/>
  <c r="AZ151" i="1"/>
  <c r="AZ115" i="1"/>
  <c r="AZ98" i="1"/>
  <c r="AN165" i="1"/>
  <c r="AK167" i="1"/>
  <c r="AZ77" i="1"/>
  <c r="AZ24" i="1"/>
  <c r="AX13" i="1"/>
  <c r="AZ125" i="1"/>
  <c r="AZ45" i="1"/>
  <c r="AY165" i="1"/>
  <c r="AY167" i="1" s="1"/>
  <c r="AL115" i="1"/>
  <c r="AN115" i="1" s="1"/>
  <c r="AZ148" i="1"/>
  <c r="AZ52" i="1"/>
  <c r="AX140" i="1"/>
  <c r="AZ140" i="1" s="1"/>
  <c r="AX105" i="1"/>
  <c r="AZ105" i="1" s="1"/>
  <c r="AN52" i="1"/>
  <c r="AL55" i="1"/>
  <c r="AN55" i="1" s="1"/>
  <c r="AX55" i="1"/>
  <c r="AZ55" i="1" s="1"/>
  <c r="AZ164" i="1"/>
  <c r="AN164" i="1"/>
  <c r="AZ112" i="1"/>
  <c r="AL91" i="1"/>
  <c r="AN91" i="1" s="1"/>
  <c r="AX91" i="1"/>
  <c r="AZ91" i="1" s="1"/>
  <c r="AU167" i="1"/>
  <c r="AX64" i="1"/>
  <c r="AZ64" i="1" s="1"/>
  <c r="AR165" i="1" l="1"/>
  <c r="AT165" i="1" s="1"/>
  <c r="AW165" i="1"/>
  <c r="AL167" i="1"/>
  <c r="AN167" i="1" s="1"/>
  <c r="AZ13" i="1"/>
  <c r="AX165" i="1" l="1"/>
  <c r="AZ165" i="1" s="1"/>
  <c r="AW167" i="1"/>
  <c r="AX167" i="1" s="1"/>
  <c r="AZ167" i="1" s="1"/>
  <c r="AR167" i="1"/>
  <c r="AT1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Robert.Brawley</author>
  </authors>
  <commentList>
    <comment ref="A1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R1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AI10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A11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R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AI11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A12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R12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AI12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
Independent County for FY12</t>
        </r>
      </text>
    </comment>
    <comment ref="B54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
Grayson County became an independent county in July, 2013</t>
        </r>
      </text>
    </comment>
    <comment ref="S54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
Grayson County became an independent county in July, 2013</t>
        </r>
      </text>
    </comment>
    <comment ref="AJ5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
Grayson County became an independent county in July, 2013</t>
        </r>
      </text>
    </comment>
    <comment ref="B121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
Harlan County became an independent county in July, 2013</t>
        </r>
      </text>
    </comment>
    <comment ref="S121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
Harlan County became an independent county in July, 2013</t>
        </r>
      </text>
    </comment>
    <comment ref="AJ121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
Harlan County became an independent county in July, 2013</t>
        </r>
      </text>
    </comment>
  </commentList>
</comments>
</file>

<file path=xl/sharedStrings.xml><?xml version="1.0" encoding="utf-8"?>
<sst xmlns="http://schemas.openxmlformats.org/spreadsheetml/2006/main" count="1010" uniqueCount="238">
  <si>
    <t>County</t>
  </si>
  <si>
    <t>Ballard</t>
  </si>
  <si>
    <t>Carlisle</t>
  </si>
  <si>
    <t>Fulton</t>
  </si>
  <si>
    <t>Hickman</t>
  </si>
  <si>
    <t>McCracken</t>
  </si>
  <si>
    <t>Calloway</t>
  </si>
  <si>
    <t>Graves</t>
  </si>
  <si>
    <t>Marshall</t>
  </si>
  <si>
    <t>TOTAL</t>
  </si>
  <si>
    <t>Caldwell</t>
  </si>
  <si>
    <t>Crittenden</t>
  </si>
  <si>
    <t>Livingston</t>
  </si>
  <si>
    <t>Lyon</t>
  </si>
  <si>
    <t>Trigg</t>
  </si>
  <si>
    <t>Christian</t>
  </si>
  <si>
    <t>Hopkins</t>
  </si>
  <si>
    <t>Muhlenberg</t>
  </si>
  <si>
    <t>Todd</t>
  </si>
  <si>
    <t>Daviess</t>
  </si>
  <si>
    <t>Hancock</t>
  </si>
  <si>
    <t>Henderson</t>
  </si>
  <si>
    <t>McLean</t>
  </si>
  <si>
    <t>Ohio</t>
  </si>
  <si>
    <t>Union</t>
  </si>
  <si>
    <t>Webster</t>
  </si>
  <si>
    <t>Barren</t>
  </si>
  <si>
    <t>Butler</t>
  </si>
  <si>
    <t>Edmonson</t>
  </si>
  <si>
    <t>Hart</t>
  </si>
  <si>
    <t>Logan</t>
  </si>
  <si>
    <t>Metcalfe</t>
  </si>
  <si>
    <t>Simpson</t>
  </si>
  <si>
    <t>Warren</t>
  </si>
  <si>
    <t>Allen</t>
  </si>
  <si>
    <t>Monroe</t>
  </si>
  <si>
    <t>Hardin</t>
  </si>
  <si>
    <t>LaRue</t>
  </si>
  <si>
    <t>Marion</t>
  </si>
  <si>
    <t>Meade</t>
  </si>
  <si>
    <t>Nelson</t>
  </si>
  <si>
    <t>Washington</t>
  </si>
  <si>
    <t>Breckinridge</t>
  </si>
  <si>
    <t>Grayson</t>
  </si>
  <si>
    <t>Henry</t>
  </si>
  <si>
    <t>Shelby</t>
  </si>
  <si>
    <t>Spencer</t>
  </si>
  <si>
    <t>Trimble</t>
  </si>
  <si>
    <t>Bullitt</t>
  </si>
  <si>
    <t>Jefferson</t>
  </si>
  <si>
    <t>Oldham</t>
  </si>
  <si>
    <t>Boone</t>
  </si>
  <si>
    <t>Campbell</t>
  </si>
  <si>
    <t>Grant</t>
  </si>
  <si>
    <t>Kenton</t>
  </si>
  <si>
    <t>Carroll</t>
  </si>
  <si>
    <t>Gallatin</t>
  </si>
  <si>
    <t>Owen</t>
  </si>
  <si>
    <t>Pendleton</t>
  </si>
  <si>
    <t>Mason</t>
  </si>
  <si>
    <t>Robertson</t>
  </si>
  <si>
    <t>Bracken</t>
  </si>
  <si>
    <t>Fleming</t>
  </si>
  <si>
    <t>Lewis</t>
  </si>
  <si>
    <t>Bath</t>
  </si>
  <si>
    <t>Menifee</t>
  </si>
  <si>
    <t>Morgan</t>
  </si>
  <si>
    <t>Rowan</t>
  </si>
  <si>
    <t>Montgomery</t>
  </si>
  <si>
    <t>Carter</t>
  </si>
  <si>
    <t>Elliott</t>
  </si>
  <si>
    <t>Boyd</t>
  </si>
  <si>
    <t>Greenup</t>
  </si>
  <si>
    <t>Lawrence</t>
  </si>
  <si>
    <t>Floyd</t>
  </si>
  <si>
    <t>Johnson</t>
  </si>
  <si>
    <t>Magoffin</t>
  </si>
  <si>
    <t>Martin</t>
  </si>
  <si>
    <t>Pike</t>
  </si>
  <si>
    <t>Knott</t>
  </si>
  <si>
    <t>Lee</t>
  </si>
  <si>
    <t>Leslie</t>
  </si>
  <si>
    <t>Letcher</t>
  </si>
  <si>
    <t>Owsley</t>
  </si>
  <si>
    <t>Perry</t>
  </si>
  <si>
    <t>Wolfe</t>
  </si>
  <si>
    <t>Breathitt</t>
  </si>
  <si>
    <t>Clay</t>
  </si>
  <si>
    <t>Jackson</t>
  </si>
  <si>
    <t>Rockcastle</t>
  </si>
  <si>
    <t>Bell</t>
  </si>
  <si>
    <t>Harlan</t>
  </si>
  <si>
    <t>Knox</t>
  </si>
  <si>
    <t>Laurel</t>
  </si>
  <si>
    <t>Whitley</t>
  </si>
  <si>
    <t>Adair</t>
  </si>
  <si>
    <t>Casey</t>
  </si>
  <si>
    <t>Clinton</t>
  </si>
  <si>
    <t>Cumberland</t>
  </si>
  <si>
    <t>Green</t>
  </si>
  <si>
    <t>McCreary</t>
  </si>
  <si>
    <t>Pulaski</t>
  </si>
  <si>
    <t>Russell</t>
  </si>
  <si>
    <t>Taylor</t>
  </si>
  <si>
    <t>Wayne</t>
  </si>
  <si>
    <t>Harrison</t>
  </si>
  <si>
    <t>Nicholas</t>
  </si>
  <si>
    <t>Scott</t>
  </si>
  <si>
    <t>Anderson</t>
  </si>
  <si>
    <t>Bourbon</t>
  </si>
  <si>
    <t>Franklin</t>
  </si>
  <si>
    <t>Jessamine</t>
  </si>
  <si>
    <t>Woodford</t>
  </si>
  <si>
    <t>Subtotal</t>
  </si>
  <si>
    <t>Boyle</t>
  </si>
  <si>
    <t>Clark</t>
  </si>
  <si>
    <t>Estill</t>
  </si>
  <si>
    <t>Garrard</t>
  </si>
  <si>
    <t>Lincoln</t>
  </si>
  <si>
    <t>Madison</t>
  </si>
  <si>
    <t>Mercer</t>
  </si>
  <si>
    <t>Powell</t>
  </si>
  <si>
    <t>Fayette</t>
  </si>
  <si>
    <t>Previous Five-Year Period</t>
  </si>
  <si>
    <t>Most Recent Five-Year Period</t>
  </si>
  <si>
    <t xml:space="preserve">       Bluegrass Capital Region</t>
  </si>
  <si>
    <t xml:space="preserve">       Bluegrass South Region</t>
  </si>
  <si>
    <t xml:space="preserve">       Lexington-Fayette Region</t>
  </si>
  <si>
    <t>Five-Year Totals and Calculation</t>
  </si>
  <si>
    <t>Ten-Year Totals and Calculations</t>
  </si>
  <si>
    <t>Average
Pop</t>
  </si>
  <si>
    <t>Average
Incidence</t>
  </si>
  <si>
    <t>Avergae Pop</t>
  </si>
  <si>
    <t>Avergae Incidence</t>
  </si>
  <si>
    <t xml:space="preserve">Calloway </t>
  </si>
  <si>
    <t xml:space="preserve">Graves </t>
  </si>
  <si>
    <t xml:space="preserve">Christian </t>
  </si>
  <si>
    <t xml:space="preserve">Muhlenberg </t>
  </si>
  <si>
    <t xml:space="preserve">Allen  </t>
  </si>
  <si>
    <t xml:space="preserve">Grayson </t>
  </si>
  <si>
    <t xml:space="preserve">Oldham </t>
  </si>
  <si>
    <t xml:space="preserve">Carter </t>
  </si>
  <si>
    <t xml:space="preserve">Floyd </t>
  </si>
  <si>
    <t xml:space="preserve">Johnson </t>
  </si>
  <si>
    <t xml:space="preserve">Magoffin </t>
  </si>
  <si>
    <t xml:space="preserve">Breathitt </t>
  </si>
  <si>
    <t xml:space="preserve">Bell </t>
  </si>
  <si>
    <t xml:space="preserve">Knox </t>
  </si>
  <si>
    <t xml:space="preserve">Laurel </t>
  </si>
  <si>
    <t xml:space="preserve">Anderson </t>
  </si>
  <si>
    <t xml:space="preserve">Bourbon </t>
  </si>
  <si>
    <t xml:space="preserve">Woodford </t>
  </si>
  <si>
    <t xml:space="preserve">Boyle </t>
  </si>
  <si>
    <t xml:space="preserve">Clark </t>
  </si>
  <si>
    <t xml:space="preserve">Estill </t>
  </si>
  <si>
    <t xml:space="preserve">Garrard </t>
  </si>
  <si>
    <t xml:space="preserve">Lincoln </t>
  </si>
  <si>
    <t xml:space="preserve">Powell </t>
  </si>
  <si>
    <r>
      <t>Hopkins</t>
    </r>
    <r>
      <rPr>
        <i/>
        <sz val="12"/>
        <color theme="0"/>
        <rFont val="Arial"/>
        <family val="2"/>
      </rPr>
      <t xml:space="preserve"> </t>
    </r>
  </si>
  <si>
    <r>
      <t>Todd</t>
    </r>
    <r>
      <rPr>
        <i/>
        <sz val="12"/>
        <color theme="0"/>
        <rFont val="Arial"/>
        <family val="2"/>
      </rPr>
      <t xml:space="preserve"> </t>
    </r>
  </si>
  <si>
    <r>
      <t>Breckinridge</t>
    </r>
    <r>
      <rPr>
        <i/>
        <sz val="12"/>
        <color theme="0"/>
        <rFont val="Arial"/>
        <family val="2"/>
      </rPr>
      <t xml:space="preserve"> </t>
    </r>
  </si>
  <si>
    <r>
      <t>Bullitt</t>
    </r>
    <r>
      <rPr>
        <i/>
        <sz val="12"/>
        <color theme="0"/>
        <rFont val="Arial"/>
        <family val="2"/>
      </rPr>
      <t xml:space="preserve"> </t>
    </r>
  </si>
  <si>
    <r>
      <t>Jefferson</t>
    </r>
    <r>
      <rPr>
        <i/>
        <sz val="12"/>
        <color theme="0"/>
        <rFont val="Arial"/>
        <family val="2"/>
      </rPr>
      <t xml:space="preserve"> </t>
    </r>
  </si>
  <si>
    <r>
      <t>Bracken</t>
    </r>
    <r>
      <rPr>
        <i/>
        <sz val="12"/>
        <color theme="0"/>
        <rFont val="Arial"/>
        <family val="2"/>
      </rPr>
      <t xml:space="preserve">  </t>
    </r>
  </si>
  <si>
    <r>
      <t>Montgomery</t>
    </r>
    <r>
      <rPr>
        <i/>
        <sz val="12"/>
        <color theme="0"/>
        <rFont val="Arial"/>
        <family val="2"/>
      </rPr>
      <t xml:space="preserve"> </t>
    </r>
  </si>
  <si>
    <r>
      <t>Boyd</t>
    </r>
    <r>
      <rPr>
        <i/>
        <sz val="12"/>
        <color theme="0"/>
        <rFont val="Arial"/>
        <family val="2"/>
      </rPr>
      <t xml:space="preserve"> </t>
    </r>
  </si>
  <si>
    <r>
      <t>Martin</t>
    </r>
    <r>
      <rPr>
        <i/>
        <sz val="12"/>
        <color theme="0"/>
        <rFont val="Arial"/>
        <family val="2"/>
      </rPr>
      <t xml:space="preserve"> </t>
    </r>
  </si>
  <si>
    <r>
      <t>Whitley</t>
    </r>
    <r>
      <rPr>
        <i/>
        <sz val="12"/>
        <color theme="0"/>
        <rFont val="Arial"/>
        <family val="2"/>
      </rPr>
      <t xml:space="preserve"> </t>
    </r>
  </si>
  <si>
    <r>
      <t>Mercer</t>
    </r>
    <r>
      <rPr>
        <i/>
        <sz val="12"/>
        <color theme="0"/>
        <rFont val="Arial"/>
        <family val="2"/>
      </rPr>
      <t xml:space="preserve"> </t>
    </r>
  </si>
  <si>
    <t>Avg Incidence</t>
  </si>
  <si>
    <t>Average
Case 
Count</t>
  </si>
  <si>
    <t>LHD District Total</t>
  </si>
  <si>
    <t>LHD Disctict
Totals</t>
  </si>
  <si>
    <t>Area Development District XV -- Bluregrass</t>
  </si>
  <si>
    <t>Area Development District I - Purchase</t>
  </si>
  <si>
    <t>Area Development District II - Pennyrile</t>
  </si>
  <si>
    <t>Area Development District III - Green River</t>
  </si>
  <si>
    <t>Area Development District IV - Barren River</t>
  </si>
  <si>
    <t>Area Development District V - Lincoln Trail</t>
  </si>
  <si>
    <t>Area Development District VI - KIPDA</t>
  </si>
  <si>
    <t>Area Development District VII - Northern Kentucky</t>
  </si>
  <si>
    <t>Area Development District VIII - Buffalo Trace</t>
  </si>
  <si>
    <t>Area Development District IX - Gateway</t>
  </si>
  <si>
    <t>Area Development District X - FIVCO</t>
  </si>
  <si>
    <t>Area Development District XI - Big Sandy</t>
  </si>
  <si>
    <t>Area Development District XII - Kentucky River</t>
  </si>
  <si>
    <t>Area Development District XIII - Cumberland Valley</t>
  </si>
  <si>
    <t>Area Development District XIV - Lake Cumberland</t>
  </si>
  <si>
    <t>Area Development District XV - Bluegrass</t>
  </si>
  <si>
    <t xml:space="preserve">Area Development District VII - Northern Kentucky </t>
  </si>
  <si>
    <t>Purchase District Health Dept.</t>
  </si>
  <si>
    <t>Independent Health Dept.</t>
  </si>
  <si>
    <t>Pennyrile Distrct Health Dept.</t>
  </si>
  <si>
    <t>Green River District Health Dept.</t>
  </si>
  <si>
    <t>Barren River District Health Dept.</t>
  </si>
  <si>
    <t>Lincoln Trail District Health Dept.</t>
  </si>
  <si>
    <t>North Central District Health Dept.</t>
  </si>
  <si>
    <t>Northern Kentucky District Health Dept.</t>
  </si>
  <si>
    <t>Three Rivers District Health Dept.</t>
  </si>
  <si>
    <t>Buffalo Trace District Health Dept.</t>
  </si>
  <si>
    <t xml:space="preserve">Gateway District Health Dept. </t>
  </si>
  <si>
    <t>Gateway District Health Dept.*</t>
  </si>
  <si>
    <t>Kentucky River District Health Dept.</t>
  </si>
  <si>
    <t>Cumberland Valley District Health Dept.</t>
  </si>
  <si>
    <t>Lake Cumberland District Health Dept.</t>
  </si>
  <si>
    <t>WEDCO District Health Dept.</t>
  </si>
  <si>
    <t>† Case Rate = # of cases/100,000</t>
  </si>
  <si>
    <t xml:space="preserve">   Note: Rates calculated from numerators less than 20 may not be reliably used to determine trends. </t>
  </si>
  <si>
    <t>Case Count*</t>
  </si>
  <si>
    <t>Gateway District Health Dept.**</t>
  </si>
  <si>
    <t>5**</t>
  </si>
  <si>
    <r>
      <t>Incidence Rate</t>
    </r>
    <r>
      <rPr>
        <b/>
        <vertAlign val="superscript"/>
        <sz val="12"/>
        <rFont val="Arial"/>
        <family val="2"/>
      </rPr>
      <t>†</t>
    </r>
  </si>
  <si>
    <t>Distrct or Independent                                            Health Department Juridications</t>
  </si>
  <si>
    <t>Total Case Count*</t>
  </si>
  <si>
    <r>
      <t xml:space="preserve">* Confirmed case via the tuberculosis CSTE </t>
    </r>
    <r>
      <rPr>
        <u/>
        <sz val="10"/>
        <color rgb="FF0070C0"/>
        <rFont val="Arial"/>
        <family val="2"/>
      </rPr>
      <t>case definiation</t>
    </r>
  </si>
  <si>
    <t>3**</t>
  </si>
  <si>
    <r>
      <t>2017 Pop</t>
    </r>
    <r>
      <rPr>
        <b/>
        <vertAlign val="superscript"/>
        <sz val="12"/>
        <rFont val="Arial"/>
        <family val="2"/>
      </rPr>
      <t>§</t>
    </r>
  </si>
  <si>
    <r>
      <t>2018 Pop</t>
    </r>
    <r>
      <rPr>
        <b/>
        <vertAlign val="superscript"/>
        <sz val="12"/>
        <rFont val="Arial"/>
        <family val="2"/>
      </rPr>
      <t>§</t>
    </r>
  </si>
  <si>
    <r>
      <t>2019 Pop</t>
    </r>
    <r>
      <rPr>
        <b/>
        <vertAlign val="superscript"/>
        <sz val="12"/>
        <rFont val="Arial"/>
        <family val="2"/>
      </rPr>
      <t>§</t>
    </r>
  </si>
  <si>
    <t>KENTUCKY STATEWIDE TOTALS</t>
  </si>
  <si>
    <t>Distrct or Independent                                                Health Department Juridications</t>
  </si>
  <si>
    <t>Distrct or Independent                                        Health Department Juridications</t>
  </si>
  <si>
    <t>2**</t>
  </si>
  <si>
    <t>Five-Year Totals and Calculations</t>
  </si>
  <si>
    <r>
      <t>2020 Pop</t>
    </r>
    <r>
      <rPr>
        <b/>
        <vertAlign val="superscript"/>
        <sz val="12"/>
        <rFont val="Arial"/>
        <family val="2"/>
      </rPr>
      <t>§</t>
    </r>
  </si>
  <si>
    <r>
      <t>2021 Pop</t>
    </r>
    <r>
      <rPr>
        <b/>
        <vertAlign val="superscript"/>
        <sz val="12"/>
        <rFont val="Arial"/>
        <family val="2"/>
      </rPr>
      <t>§</t>
    </r>
  </si>
  <si>
    <r>
      <t>2022 Pop</t>
    </r>
    <r>
      <rPr>
        <b/>
        <vertAlign val="superscript"/>
        <sz val="12"/>
        <rFont val="Arial"/>
        <family val="2"/>
      </rPr>
      <t>§</t>
    </r>
  </si>
  <si>
    <t>z</t>
  </si>
  <si>
    <r>
      <t>2023 Pop</t>
    </r>
    <r>
      <rPr>
        <b/>
        <vertAlign val="superscript"/>
        <sz val="12"/>
        <rFont val="Arial"/>
        <family val="2"/>
      </rPr>
      <t>§</t>
    </r>
  </si>
  <si>
    <r>
      <t>2025 Pop</t>
    </r>
    <r>
      <rPr>
        <b/>
        <vertAlign val="superscript"/>
        <sz val="12"/>
        <rFont val="Arial"/>
        <family val="2"/>
      </rPr>
      <t>§</t>
    </r>
  </si>
  <si>
    <r>
      <t>2024 Pop</t>
    </r>
    <r>
      <rPr>
        <b/>
        <vertAlign val="superscript"/>
        <sz val="12"/>
        <rFont val="Arial"/>
        <family val="2"/>
      </rPr>
      <t>§</t>
    </r>
  </si>
  <si>
    <t>2016-2020</t>
  </si>
  <si>
    <t>2021-2025</t>
  </si>
  <si>
    <t>2016-2025</t>
  </si>
  <si>
    <t>§ Annual Estimates of the Resident Population July 1, 2024 (Source: U.S. Census Bureau, Population Division)</t>
  </si>
  <si>
    <t>Updated on 06/02/2026</t>
  </si>
  <si>
    <t>P</t>
  </si>
  <si>
    <r>
      <rPr>
        <b/>
        <i/>
        <sz val="12"/>
        <color theme="1"/>
        <rFont val="Arial"/>
        <family val="2"/>
      </rPr>
      <t xml:space="preserve">Preliminary </t>
    </r>
    <r>
      <rPr>
        <b/>
        <sz val="12"/>
        <color theme="1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</si>
</sst>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i/>
      <sz val="12"/>
      <color theme="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color theme="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12"/>
      <name val="Arial"/>
      <family val="2"/>
    </font>
    <font>
      <u/>
      <sz val="10"/>
      <color rgb="FF0070C0"/>
      <name val="Arial"/>
      <family val="2"/>
    </font>
    <font>
      <b/>
      <sz val="12"/>
      <color rgb="FF222222"/>
      <name val="Arial"/>
      <family val="2"/>
    </font>
    <font>
      <sz val="11"/>
      <color theme="1"/>
      <name val="Arial"/>
      <family val="2"/>
    </font>
    <font>
      <sz val="12"/>
      <color rgb="FF9D9D9D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62"/>
      </patternFill>
    </fill>
    <fill>
      <patternFill patternType="lightUp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3"/>
      </patternFill>
    </fill>
    <fill>
      <patternFill patternType="solid">
        <fgColor rgb="FFFFFFCC"/>
        <bgColor indexed="62"/>
      </patternFill>
    </fill>
    <fill>
      <patternFill patternType="solid">
        <fgColor rgb="FF00B05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</cellStyleXfs>
  <cellXfs count="203">
    <xf numFmtId="0" fontId="0" fillId="0" borderId="0" xfId="0"/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8" borderId="1" xfId="2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3" fontId="8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right" vertical="center"/>
    </xf>
    <xf numFmtId="3" fontId="8" fillId="9" borderId="1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vertical="center"/>
    </xf>
    <xf numFmtId="0" fontId="8" fillId="9" borderId="1" xfId="2" applyFont="1" applyFill="1" applyBorder="1" applyAlignment="1">
      <alignment horizontal="center" vertical="center"/>
    </xf>
    <xf numFmtId="1" fontId="8" fillId="9" borderId="1" xfId="2" applyNumberFormat="1" applyFont="1" applyFill="1" applyBorder="1" applyAlignment="1">
      <alignment horizontal="right" vertical="center"/>
    </xf>
    <xf numFmtId="0" fontId="6" fillId="8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/>
    </xf>
    <xf numFmtId="1" fontId="8" fillId="9" borderId="1" xfId="2" applyNumberFormat="1" applyFont="1" applyFill="1" applyBorder="1" applyAlignment="1">
      <alignment horizontal="center" vertical="center"/>
    </xf>
    <xf numFmtId="1" fontId="8" fillId="9" borderId="1" xfId="2" applyNumberFormat="1" applyFont="1" applyFill="1" applyBorder="1" applyAlignment="1">
      <alignment vertical="center"/>
    </xf>
    <xf numFmtId="0" fontId="6" fillId="8" borderId="1" xfId="2" applyFont="1" applyFill="1" applyBorder="1" applyAlignment="1">
      <alignment vertical="center"/>
    </xf>
    <xf numFmtId="164" fontId="9" fillId="8" borderId="1" xfId="0" applyNumberFormat="1" applyFont="1" applyFill="1" applyBorder="1" applyAlignment="1">
      <alignment horizontal="left" vertical="center"/>
    </xf>
    <xf numFmtId="164" fontId="8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0" fontId="15" fillId="8" borderId="1" xfId="2" applyFont="1" applyFill="1" applyBorder="1" applyAlignment="1">
      <alignment horizontal="right" vertical="center"/>
    </xf>
    <xf numFmtId="164" fontId="16" fillId="0" borderId="1" xfId="2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1" fontId="8" fillId="0" borderId="0" xfId="2" applyNumberFormat="1" applyFont="1" applyAlignment="1">
      <alignment vertical="center"/>
    </xf>
    <xf numFmtId="164" fontId="8" fillId="0" borderId="0" xfId="2" applyNumberFormat="1" applyFont="1" applyAlignment="1">
      <alignment horizontal="center" vertical="center"/>
    </xf>
    <xf numFmtId="164" fontId="8" fillId="0" borderId="0" xfId="2" applyNumberFormat="1" applyFont="1" applyAlignment="1">
      <alignment horizontal="right" vertical="center"/>
    </xf>
    <xf numFmtId="1" fontId="8" fillId="0" borderId="0" xfId="2" applyNumberFormat="1" applyFont="1" applyAlignment="1">
      <alignment horizontal="center" vertical="center"/>
    </xf>
    <xf numFmtId="3" fontId="14" fillId="0" borderId="1" xfId="2" applyNumberFormat="1" applyFont="1" applyBorder="1" applyAlignment="1">
      <alignment horizontal="right" vertical="center"/>
    </xf>
    <xf numFmtId="1" fontId="14" fillId="9" borderId="1" xfId="2" applyNumberFormat="1" applyFont="1" applyFill="1" applyBorder="1" applyAlignment="1">
      <alignment horizontal="right" vertical="center"/>
    </xf>
    <xf numFmtId="1" fontId="14" fillId="9" borderId="1" xfId="2" applyNumberFormat="1" applyFont="1" applyFill="1" applyBorder="1" applyAlignment="1">
      <alignment vertical="center"/>
    </xf>
    <xf numFmtId="1" fontId="5" fillId="0" borderId="1" xfId="2" applyNumberFormat="1" applyFont="1" applyBorder="1" applyAlignment="1">
      <alignment horizontal="center" vertical="center"/>
    </xf>
    <xf numFmtId="1" fontId="5" fillId="9" borderId="1" xfId="2" applyNumberFormat="1" applyFont="1" applyFill="1" applyBorder="1" applyAlignment="1">
      <alignment horizontal="right" vertical="center"/>
    </xf>
    <xf numFmtId="1" fontId="5" fillId="9" borderId="1" xfId="2" applyNumberFormat="1" applyFont="1" applyFill="1" applyBorder="1" applyAlignment="1">
      <alignment vertical="center"/>
    </xf>
    <xf numFmtId="3" fontId="5" fillId="0" borderId="1" xfId="2" applyNumberFormat="1" applyFont="1" applyBorder="1" applyAlignment="1">
      <alignment horizontal="center" vertical="center"/>
    </xf>
    <xf numFmtId="3" fontId="8" fillId="0" borderId="0" xfId="2" applyNumberFormat="1" applyFont="1" applyAlignment="1">
      <alignment vertical="center"/>
    </xf>
    <xf numFmtId="3" fontId="8" fillId="0" borderId="1" xfId="2" applyNumberFormat="1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horizontal="right" vertical="center"/>
    </xf>
    <xf numFmtId="0" fontId="5" fillId="9" borderId="1" xfId="2" applyFont="1" applyFill="1" applyBorder="1" applyAlignment="1">
      <alignment horizontal="right" vertical="center"/>
    </xf>
    <xf numFmtId="0" fontId="5" fillId="9" borderId="1" xfId="2" applyFont="1" applyFill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3" fontId="16" fillId="0" borderId="1" xfId="2" applyNumberFormat="1" applyFont="1" applyBorder="1" applyAlignment="1">
      <alignment horizontal="right" vertical="center"/>
    </xf>
    <xf numFmtId="1" fontId="16" fillId="9" borderId="1" xfId="2" applyNumberFormat="1" applyFont="1" applyFill="1" applyBorder="1" applyAlignment="1">
      <alignment horizontal="right" vertical="center"/>
    </xf>
    <xf numFmtId="1" fontId="16" fillId="9" borderId="1" xfId="2" applyNumberFormat="1" applyFont="1" applyFill="1" applyBorder="1" applyAlignment="1">
      <alignment vertical="center"/>
    </xf>
    <xf numFmtId="3" fontId="16" fillId="0" borderId="1" xfId="2" applyNumberFormat="1" applyFont="1" applyBorder="1" applyAlignment="1">
      <alignment vertical="center"/>
    </xf>
    <xf numFmtId="3" fontId="16" fillId="0" borderId="1" xfId="2" applyNumberFormat="1" applyFont="1" applyBorder="1" applyAlignment="1">
      <alignment horizontal="center" vertical="center"/>
    </xf>
    <xf numFmtId="3" fontId="14" fillId="0" borderId="1" xfId="2" applyNumberFormat="1" applyFont="1" applyBorder="1" applyAlignment="1">
      <alignment horizontal="center" vertical="center"/>
    </xf>
    <xf numFmtId="1" fontId="16" fillId="0" borderId="1" xfId="2" applyNumberFormat="1" applyFont="1" applyBorder="1" applyAlignment="1">
      <alignment horizontal="center" vertical="center"/>
    </xf>
    <xf numFmtId="1" fontId="14" fillId="0" borderId="1" xfId="2" applyNumberFormat="1" applyFont="1" applyBorder="1" applyAlignment="1">
      <alignment horizontal="center" vertical="center"/>
    </xf>
    <xf numFmtId="164" fontId="14" fillId="0" borderId="1" xfId="2" applyNumberFormat="1" applyFont="1" applyBorder="1" applyAlignment="1">
      <alignment horizontal="center" vertical="center"/>
    </xf>
    <xf numFmtId="165" fontId="10" fillId="0" borderId="1" xfId="1" applyNumberFormat="1" applyFont="1" applyBorder="1"/>
    <xf numFmtId="165" fontId="10" fillId="0" borderId="1" xfId="1" applyNumberFormat="1" applyFont="1" applyBorder="1" applyAlignment="1">
      <alignment vertical="center"/>
    </xf>
    <xf numFmtId="3" fontId="10" fillId="0" borderId="0" xfId="0" applyNumberFormat="1" applyFont="1"/>
    <xf numFmtId="0" fontId="10" fillId="0" borderId="0" xfId="0" applyFont="1"/>
    <xf numFmtId="0" fontId="9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3" fontId="10" fillId="0" borderId="1" xfId="1" applyNumberFormat="1" applyFont="1" applyBorder="1" applyAlignment="1">
      <alignment horizontal="right" vertical="center"/>
    </xf>
    <xf numFmtId="0" fontId="10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6" applyFont="1" applyBorder="1" applyAlignment="1">
      <alignment horizontal="left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3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10" borderId="6" xfId="2" applyFont="1" applyFill="1" applyBorder="1" applyAlignment="1">
      <alignment horizontal="centerContinuous" vertical="center"/>
    </xf>
    <xf numFmtId="0" fontId="8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13" fillId="0" borderId="0" xfId="0" applyFont="1"/>
    <xf numFmtId="0" fontId="5" fillId="10" borderId="1" xfId="2" applyFont="1" applyFill="1" applyBorder="1" applyAlignment="1">
      <alignment horizontal="centerContinuous"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5" fillId="13" borderId="1" xfId="2" applyFont="1" applyFill="1" applyBorder="1" applyAlignment="1">
      <alignment horizontal="centerContinuous" vertical="center"/>
    </xf>
    <xf numFmtId="164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/>
    </xf>
    <xf numFmtId="1" fontId="5" fillId="0" borderId="1" xfId="1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Continuous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7" borderId="6" xfId="2" applyFont="1" applyFill="1" applyBorder="1" applyAlignment="1">
      <alignment vertical="center"/>
    </xf>
    <xf numFmtId="1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right" vertical="center"/>
    </xf>
    <xf numFmtId="164" fontId="5" fillId="0" borderId="2" xfId="2" applyNumberFormat="1" applyFont="1" applyBorder="1" applyAlignment="1">
      <alignment horizontal="center" vertical="center"/>
    </xf>
    <xf numFmtId="1" fontId="5" fillId="9" borderId="2" xfId="2" applyNumberFormat="1" applyFont="1" applyFill="1" applyBorder="1" applyAlignment="1">
      <alignment horizontal="right" vertical="center"/>
    </xf>
    <xf numFmtId="1" fontId="5" fillId="9" borderId="2" xfId="2" applyNumberFormat="1" applyFont="1" applyFill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0" fontId="8" fillId="9" borderId="7" xfId="2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14" fillId="9" borderId="1" xfId="2" applyFont="1" applyFill="1" applyBorder="1" applyAlignment="1">
      <alignment vertical="center"/>
    </xf>
    <xf numFmtId="0" fontId="5" fillId="10" borderId="1" xfId="0" applyFont="1" applyFill="1" applyBorder="1" applyAlignment="1">
      <alignment horizontal="centerContinuous" vertical="center"/>
    </xf>
    <xf numFmtId="0" fontId="5" fillId="12" borderId="1" xfId="2" applyFont="1" applyFill="1" applyBorder="1" applyAlignment="1">
      <alignment horizontal="centerContinuous" vertical="center"/>
    </xf>
    <xf numFmtId="0" fontId="5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Continuous" vertical="center"/>
    </xf>
    <xf numFmtId="0" fontId="10" fillId="10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Continuous" vertical="center"/>
    </xf>
    <xf numFmtId="0" fontId="8" fillId="7" borderId="10" xfId="2" applyFont="1" applyFill="1" applyBorder="1" applyAlignment="1">
      <alignment vertical="center"/>
    </xf>
    <xf numFmtId="0" fontId="13" fillId="0" borderId="4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left" vertical="center"/>
    </xf>
    <xf numFmtId="0" fontId="14" fillId="7" borderId="5" xfId="2" applyFont="1" applyFill="1" applyBorder="1" applyAlignment="1">
      <alignment vertical="center"/>
    </xf>
    <xf numFmtId="0" fontId="12" fillId="7" borderId="9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/>
    <xf numFmtId="3" fontId="10" fillId="0" borderId="3" xfId="1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8" fillId="7" borderId="5" xfId="2" applyFont="1" applyFill="1" applyBorder="1" applyAlignment="1">
      <alignment vertical="center"/>
    </xf>
    <xf numFmtId="165" fontId="10" fillId="0" borderId="3" xfId="1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6" fillId="8" borderId="11" xfId="2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Continuous" vertical="center"/>
    </xf>
    <xf numFmtId="0" fontId="5" fillId="16" borderId="3" xfId="2" applyFont="1" applyFill="1" applyBorder="1" applyAlignment="1">
      <alignment horizontal="center" vertical="center" wrapText="1"/>
    </xf>
    <xf numFmtId="164" fontId="5" fillId="16" borderId="3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10" fillId="9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Continuous" vertical="center"/>
    </xf>
    <xf numFmtId="0" fontId="5" fillId="11" borderId="3" xfId="2" applyFont="1" applyFill="1" applyBorder="1" applyAlignment="1">
      <alignment horizontal="center" vertical="center" wrapText="1"/>
    </xf>
    <xf numFmtId="3" fontId="5" fillId="11" borderId="3" xfId="2" applyNumberFormat="1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vertical="center" wrapText="1"/>
    </xf>
    <xf numFmtId="0" fontId="5" fillId="14" borderId="3" xfId="2" applyFont="1" applyFill="1" applyBorder="1" applyAlignment="1">
      <alignment horizontal="center" vertical="center" wrapText="1"/>
    </xf>
    <xf numFmtId="3" fontId="5" fillId="14" borderId="3" xfId="2" applyNumberFormat="1" applyFont="1" applyFill="1" applyBorder="1" applyAlignment="1">
      <alignment horizontal="center" vertical="center" wrapText="1"/>
    </xf>
    <xf numFmtId="0" fontId="6" fillId="15" borderId="3" xfId="2" applyFont="1" applyFill="1" applyBorder="1" applyAlignment="1">
      <alignment horizontal="center" vertical="center" wrapText="1"/>
    </xf>
    <xf numFmtId="3" fontId="6" fillId="15" borderId="3" xfId="2" applyNumberFormat="1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/>
    </xf>
    <xf numFmtId="0" fontId="6" fillId="15" borderId="6" xfId="0" applyFont="1" applyFill="1" applyBorder="1" applyAlignment="1">
      <alignment vertical="center"/>
    </xf>
    <xf numFmtId="0" fontId="6" fillId="15" borderId="4" xfId="0" applyFont="1" applyFill="1" applyBorder="1" applyAlignment="1">
      <alignment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5" fillId="14" borderId="5" xfId="2" applyFont="1" applyFill="1" applyBorder="1" applyAlignment="1">
      <alignment horizontal="center" vertical="center"/>
    </xf>
    <xf numFmtId="0" fontId="5" fillId="14" borderId="6" xfId="2" applyFont="1" applyFill="1" applyBorder="1" applyAlignment="1">
      <alignment horizontal="center" vertical="center"/>
    </xf>
    <xf numFmtId="0" fontId="5" fillId="14" borderId="4" xfId="2" applyFont="1" applyFill="1" applyBorder="1" applyAlignment="1">
      <alignment horizontal="center" vertical="center"/>
    </xf>
    <xf numFmtId="0" fontId="5" fillId="9" borderId="0" xfId="2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right"/>
    </xf>
    <xf numFmtId="3" fontId="10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17" fillId="0" borderId="1" xfId="0" applyNumberFormat="1" applyFont="1" applyBorder="1" applyAlignment="1">
      <alignment horizontal="center"/>
    </xf>
    <xf numFmtId="3" fontId="17" fillId="0" borderId="1" xfId="1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8" borderId="1" xfId="2" applyFont="1" applyFill="1" applyBorder="1" applyAlignment="1">
      <alignment horizontal="center" vertical="center" wrapText="1"/>
    </xf>
    <xf numFmtId="0" fontId="6" fillId="8" borderId="5" xfId="2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1" fontId="23" fillId="9" borderId="1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8" borderId="1" xfId="2" applyFont="1" applyFill="1" applyBorder="1" applyAlignment="1">
      <alignment horizontal="center" vertical="center" wrapText="1"/>
    </xf>
    <xf numFmtId="0" fontId="6" fillId="8" borderId="5" xfId="2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2" xfId="3" xr:uid="{00000000-0005-0000-0000-000001000000}"/>
    <cellStyle name="Hyperlink" xfId="6" builtinId="8"/>
    <cellStyle name="Normal" xfId="0" builtinId="0"/>
    <cellStyle name="Normal 2" xfId="2" xr:uid="{00000000-0005-0000-0000-000004000000}"/>
    <cellStyle name="Normal 2 2" xfId="5" xr:uid="{00000000-0005-0000-0000-000005000000}"/>
    <cellStyle name="Normal 3" xfId="4" xr:uid="{00000000-0005-0000-0000-000006000000}"/>
  </cellStyles>
  <dxfs count="76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99"/>
      <color rgb="FFFF0066"/>
      <color rgb="FF66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74"/>
  <sheetViews>
    <sheetView tabSelected="1" view="pageLayout" topLeftCell="A67" zoomScale="50" zoomScaleNormal="50" zoomScaleSheetLayoutView="70" zoomScalePageLayoutView="50" workbookViewId="0">
      <selection activeCell="AO79" sqref="AO79:AO80"/>
    </sheetView>
  </sheetViews>
  <sheetFormatPr defaultColWidth="9.140625" defaultRowHeight="15" x14ac:dyDescent="0.2"/>
  <cols>
    <col min="1" max="1" width="49.140625" style="1" customWidth="1"/>
    <col min="2" max="2" width="18.28515625" style="68" customWidth="1"/>
    <col min="3" max="3" width="14.85546875" style="68" customWidth="1"/>
    <col min="4" max="4" width="10.42578125" style="68" customWidth="1"/>
    <col min="5" max="5" width="12.28515625" style="68" customWidth="1"/>
    <col min="6" max="6" width="14.42578125" style="68" customWidth="1"/>
    <col min="7" max="7" width="10.42578125" style="68" customWidth="1"/>
    <col min="8" max="8" width="10" style="68" customWidth="1"/>
    <col min="9" max="9" width="14.5703125" style="68" customWidth="1"/>
    <col min="10" max="10" width="10.42578125" style="68" customWidth="1"/>
    <col min="11" max="11" width="12.28515625" style="68" customWidth="1"/>
    <col min="12" max="12" width="13" style="68" customWidth="1"/>
    <col min="13" max="13" width="9.42578125" style="68" customWidth="1"/>
    <col min="14" max="14" width="10.85546875" style="68" customWidth="1"/>
    <col min="15" max="15" width="15.140625" style="68" customWidth="1"/>
    <col min="16" max="16" width="10.5703125" style="68" customWidth="1"/>
    <col min="17" max="17" width="12.28515625" style="68" customWidth="1"/>
    <col min="18" max="18" width="49.140625" style="1" customWidth="1"/>
    <col min="19" max="19" width="18.5703125" style="39" customWidth="1"/>
    <col min="20" max="20" width="14.140625" style="39" customWidth="1"/>
    <col min="21" max="21" width="10.42578125" style="39" customWidth="1"/>
    <col min="22" max="22" width="12.42578125" style="39" customWidth="1"/>
    <col min="23" max="23" width="12.85546875" style="39" customWidth="1"/>
    <col min="24" max="24" width="10.42578125" style="39" customWidth="1"/>
    <col min="25" max="25" width="12.42578125" style="39" customWidth="1"/>
    <col min="26" max="26" width="12.85546875" style="39" customWidth="1"/>
    <col min="27" max="27" width="10.42578125" style="39" customWidth="1"/>
    <col min="28" max="28" width="11.5703125" style="39" customWidth="1"/>
    <col min="29" max="29" width="13.85546875" style="40" customWidth="1"/>
    <col min="30" max="30" width="10.42578125" style="39" customWidth="1"/>
    <col min="31" max="31" width="10.140625" style="39" customWidth="1"/>
    <col min="32" max="32" width="16.5703125" style="37" customWidth="1"/>
    <col min="33" max="33" width="10.28515625" style="41" customWidth="1"/>
    <col min="34" max="34" width="12.42578125" style="39" customWidth="1"/>
    <col min="35" max="35" width="45.140625" style="1" customWidth="1"/>
    <col min="36" max="36" width="16.140625" style="39" customWidth="1"/>
    <col min="37" max="37" width="12" style="39" customWidth="1"/>
    <col min="38" max="38" width="10.85546875" style="39" customWidth="1"/>
    <col min="39" max="39" width="15.28515625" style="49" customWidth="1"/>
    <col min="40" max="40" width="14" style="2" customWidth="1"/>
    <col min="41" max="41" width="11.7109375" style="1" customWidth="1"/>
    <col min="42" max="42" width="0.5703125" style="1" customWidth="1"/>
    <col min="43" max="43" width="12" style="2" customWidth="1"/>
    <col min="44" max="44" width="9.85546875" style="2" customWidth="1"/>
    <col min="45" max="45" width="15.28515625" style="49" customWidth="1"/>
    <col min="46" max="46" width="12.7109375" style="2" customWidth="1"/>
    <col min="47" max="47" width="11.7109375" style="1" customWidth="1"/>
    <col min="48" max="48" width="0.5703125" style="1" customWidth="1"/>
    <col min="49" max="49" width="12.85546875" style="2" customWidth="1"/>
    <col min="50" max="50" width="10.7109375" style="2" customWidth="1"/>
    <col min="51" max="51" width="15.5703125" style="49" customWidth="1"/>
    <col min="52" max="52" width="12.7109375" style="2" customWidth="1"/>
    <col min="53" max="53" width="9.85546875" style="1" customWidth="1"/>
    <col min="54" max="54" width="9.140625" style="1"/>
    <col min="55" max="16384" width="9.140625" style="68"/>
  </cols>
  <sheetData>
    <row r="1" spans="1:54" ht="15.6" customHeight="1" x14ac:dyDescent="0.2">
      <c r="A1" s="202" t="s">
        <v>212</v>
      </c>
      <c r="B1" s="200" t="s">
        <v>0</v>
      </c>
      <c r="C1" s="141" t="s">
        <v>123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88" t="s">
        <v>212</v>
      </c>
      <c r="S1" s="189" t="s">
        <v>0</v>
      </c>
      <c r="T1" s="141" t="s">
        <v>124</v>
      </c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88" t="s">
        <v>220</v>
      </c>
      <c r="AJ1" s="189" t="s">
        <v>0</v>
      </c>
      <c r="AK1" s="148" t="s">
        <v>223</v>
      </c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9"/>
      <c r="AW1" s="150" t="s">
        <v>129</v>
      </c>
      <c r="AX1" s="150"/>
      <c r="AY1" s="150"/>
      <c r="AZ1" s="150"/>
      <c r="BA1" s="150"/>
    </row>
    <row r="2" spans="1:54" ht="15.75" x14ac:dyDescent="0.2">
      <c r="A2" s="202"/>
      <c r="B2" s="201"/>
      <c r="C2" s="145"/>
      <c r="D2" s="146">
        <v>2017</v>
      </c>
      <c r="E2" s="147"/>
      <c r="F2" s="145"/>
      <c r="G2" s="146">
        <v>2018</v>
      </c>
      <c r="H2" s="147"/>
      <c r="I2" s="145"/>
      <c r="J2" s="146">
        <v>2019</v>
      </c>
      <c r="K2" s="147"/>
      <c r="L2" s="145"/>
      <c r="M2" s="146">
        <v>2020</v>
      </c>
      <c r="N2" s="144"/>
      <c r="O2" s="145"/>
      <c r="P2" s="146">
        <v>2021</v>
      </c>
      <c r="Q2" s="144"/>
      <c r="R2" s="191"/>
      <c r="S2" s="190"/>
      <c r="T2" s="145"/>
      <c r="U2" s="146">
        <v>2022</v>
      </c>
      <c r="V2" s="144"/>
      <c r="W2" s="145"/>
      <c r="X2" s="146">
        <v>2023</v>
      </c>
      <c r="Y2" s="144"/>
      <c r="Z2" s="145"/>
      <c r="AA2" s="146">
        <v>2024</v>
      </c>
      <c r="AB2" s="144"/>
      <c r="AC2" s="145"/>
      <c r="AD2" s="146">
        <v>2025</v>
      </c>
      <c r="AE2" s="144"/>
      <c r="AF2" s="145"/>
      <c r="AG2" s="146" t="s">
        <v>237</v>
      </c>
      <c r="AH2" s="144"/>
      <c r="AI2" s="191"/>
      <c r="AJ2" s="190"/>
      <c r="AK2" s="158"/>
      <c r="AL2" s="159"/>
      <c r="AM2" s="162" t="s">
        <v>231</v>
      </c>
      <c r="AN2" s="162"/>
      <c r="AO2" s="163"/>
      <c r="AP2" s="164"/>
      <c r="AQ2" s="165"/>
      <c r="AR2" s="166"/>
      <c r="AS2" s="166" t="s">
        <v>232</v>
      </c>
      <c r="AT2" s="166"/>
      <c r="AU2" s="167"/>
      <c r="AV2" s="168"/>
      <c r="AW2" s="169"/>
      <c r="AX2" s="170"/>
      <c r="AY2" s="170" t="s">
        <v>233</v>
      </c>
      <c r="AZ2" s="160"/>
      <c r="BA2" s="161"/>
    </row>
    <row r="3" spans="1:54" ht="45.95" customHeight="1" x14ac:dyDescent="0.2">
      <c r="A3" s="202"/>
      <c r="B3" s="200"/>
      <c r="C3" s="142" t="s">
        <v>216</v>
      </c>
      <c r="D3" s="142" t="s">
        <v>208</v>
      </c>
      <c r="E3" s="143" t="s">
        <v>211</v>
      </c>
      <c r="F3" s="142" t="s">
        <v>217</v>
      </c>
      <c r="G3" s="142" t="s">
        <v>208</v>
      </c>
      <c r="H3" s="143" t="s">
        <v>211</v>
      </c>
      <c r="I3" s="142" t="s">
        <v>218</v>
      </c>
      <c r="J3" s="142" t="s">
        <v>208</v>
      </c>
      <c r="K3" s="143" t="s">
        <v>211</v>
      </c>
      <c r="L3" s="142" t="s">
        <v>224</v>
      </c>
      <c r="M3" s="142" t="s">
        <v>208</v>
      </c>
      <c r="N3" s="143" t="s">
        <v>211</v>
      </c>
      <c r="O3" s="142" t="s">
        <v>225</v>
      </c>
      <c r="P3" s="142" t="s">
        <v>208</v>
      </c>
      <c r="Q3" s="143" t="s">
        <v>211</v>
      </c>
      <c r="R3" s="188"/>
      <c r="S3" s="189"/>
      <c r="T3" s="142" t="s">
        <v>226</v>
      </c>
      <c r="U3" s="142" t="s">
        <v>208</v>
      </c>
      <c r="V3" s="143" t="s">
        <v>211</v>
      </c>
      <c r="W3" s="142" t="s">
        <v>236</v>
      </c>
      <c r="X3" s="142" t="s">
        <v>208</v>
      </c>
      <c r="Y3" s="143" t="s">
        <v>211</v>
      </c>
      <c r="Z3" s="142" t="s">
        <v>230</v>
      </c>
      <c r="AA3" s="142" t="s">
        <v>208</v>
      </c>
      <c r="AB3" s="143" t="s">
        <v>211</v>
      </c>
      <c r="AC3" s="142" t="s">
        <v>229</v>
      </c>
      <c r="AD3" s="142" t="s">
        <v>208</v>
      </c>
      <c r="AE3" s="143" t="s">
        <v>211</v>
      </c>
      <c r="AF3" s="142" t="s">
        <v>229</v>
      </c>
      <c r="AG3" s="142" t="s">
        <v>208</v>
      </c>
      <c r="AH3" s="143" t="s">
        <v>211</v>
      </c>
      <c r="AI3" s="188"/>
      <c r="AJ3" s="189"/>
      <c r="AK3" s="151" t="s">
        <v>213</v>
      </c>
      <c r="AL3" s="151" t="s">
        <v>170</v>
      </c>
      <c r="AM3" s="152" t="s">
        <v>130</v>
      </c>
      <c r="AN3" s="151" t="s">
        <v>169</v>
      </c>
      <c r="AO3" s="151" t="s">
        <v>171</v>
      </c>
      <c r="AP3" s="153"/>
      <c r="AQ3" s="154" t="s">
        <v>213</v>
      </c>
      <c r="AR3" s="154" t="s">
        <v>170</v>
      </c>
      <c r="AS3" s="155" t="s">
        <v>130</v>
      </c>
      <c r="AT3" s="154" t="s">
        <v>131</v>
      </c>
      <c r="AU3" s="154" t="s">
        <v>171</v>
      </c>
      <c r="AV3" s="153"/>
      <c r="AW3" s="156" t="s">
        <v>213</v>
      </c>
      <c r="AX3" s="156" t="s">
        <v>170</v>
      </c>
      <c r="AY3" s="157" t="s">
        <v>132</v>
      </c>
      <c r="AZ3" s="156" t="s">
        <v>133</v>
      </c>
      <c r="BA3" s="156" t="s">
        <v>172</v>
      </c>
      <c r="BB3" s="2"/>
    </row>
    <row r="4" spans="1:54" ht="15.75" x14ac:dyDescent="0.2">
      <c r="A4" s="102"/>
      <c r="B4" s="121" t="s">
        <v>174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02"/>
      <c r="S4" s="121" t="s">
        <v>174</v>
      </c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02"/>
      <c r="AJ4" s="121" t="s">
        <v>174</v>
      </c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</row>
    <row r="5" spans="1:54" ht="15.75" x14ac:dyDescent="0.2">
      <c r="A5" s="122" t="s">
        <v>190</v>
      </c>
      <c r="B5" s="3" t="s">
        <v>1</v>
      </c>
      <c r="C5" s="7">
        <v>8039</v>
      </c>
      <c r="D5" s="8">
        <v>0</v>
      </c>
      <c r="E5" s="5">
        <f>(D5/C5)*100000</f>
        <v>0</v>
      </c>
      <c r="F5" s="6">
        <v>7979</v>
      </c>
      <c r="G5" s="8">
        <v>0</v>
      </c>
      <c r="H5" s="5">
        <f>(G5/F5)*100000</f>
        <v>0</v>
      </c>
      <c r="I5" s="72">
        <v>7888</v>
      </c>
      <c r="J5" s="8">
        <v>0</v>
      </c>
      <c r="K5" s="5">
        <f>(J5/I5)*100000</f>
        <v>0</v>
      </c>
      <c r="L5" s="173">
        <v>7728</v>
      </c>
      <c r="M5" s="8">
        <v>0</v>
      </c>
      <c r="N5" s="5">
        <f>(M5/L5)*100000</f>
        <v>0</v>
      </c>
      <c r="O5" s="176">
        <v>7695</v>
      </c>
      <c r="P5" s="8">
        <v>0</v>
      </c>
      <c r="Q5" s="5">
        <f>(P5/O5)*100000</f>
        <v>0</v>
      </c>
      <c r="R5" s="122" t="s">
        <v>190</v>
      </c>
      <c r="S5" s="3" t="s">
        <v>1</v>
      </c>
      <c r="T5" s="176">
        <v>7695</v>
      </c>
      <c r="U5" s="8">
        <v>0</v>
      </c>
      <c r="V5" s="5">
        <f>(U5/T5)*100000</f>
        <v>0</v>
      </c>
      <c r="W5" s="176">
        <v>7650</v>
      </c>
      <c r="X5" s="8">
        <v>0</v>
      </c>
      <c r="Y5" s="5">
        <f>(X5/W5)*100000</f>
        <v>0</v>
      </c>
      <c r="Z5" s="176">
        <v>7626</v>
      </c>
      <c r="AA5" s="8">
        <v>0</v>
      </c>
      <c r="AB5" s="5">
        <f>(AA5/Z5)*100000</f>
        <v>0</v>
      </c>
      <c r="AC5" s="176">
        <v>7594</v>
      </c>
      <c r="AD5" s="185">
        <v>0</v>
      </c>
      <c r="AE5" s="5">
        <f>(AD5/AC5)*100000</f>
        <v>0</v>
      </c>
      <c r="AF5" s="176">
        <v>7594</v>
      </c>
      <c r="AG5" s="185">
        <v>0</v>
      </c>
      <c r="AH5" s="5">
        <f>(AG5/AF5)*100000</f>
        <v>0</v>
      </c>
      <c r="AI5" s="122" t="s">
        <v>190</v>
      </c>
      <c r="AJ5" s="3" t="s">
        <v>1</v>
      </c>
      <c r="AK5" s="80">
        <f>D5+G5+J5+M5+P5</f>
        <v>0</v>
      </c>
      <c r="AL5" s="81">
        <f>AK5/5</f>
        <v>0</v>
      </c>
      <c r="AM5" s="9">
        <f>(C5+F5+I5+L5+O5)/5</f>
        <v>7865.8</v>
      </c>
      <c r="AN5" s="26">
        <f>(AL5/AM5)*100000</f>
        <v>0</v>
      </c>
      <c r="AO5" s="195">
        <f>SUM(AK5,AK6,AK7,AK8,AK9)</f>
        <v>4</v>
      </c>
      <c r="AP5" s="10"/>
      <c r="AQ5" s="82">
        <f>U5+X5+AA5+AD5+AG5</f>
        <v>0</v>
      </c>
      <c r="AR5" s="26">
        <f>AQ5/5</f>
        <v>0</v>
      </c>
      <c r="AS5" s="9">
        <f>(T5+W5+Z5+AC5+AF5)/5</f>
        <v>7631.8</v>
      </c>
      <c r="AT5" s="26">
        <f>(AR5/AS5)*100000</f>
        <v>0</v>
      </c>
      <c r="AU5" s="197">
        <f>SUM(AQ6,AQ9)</f>
        <v>2</v>
      </c>
      <c r="AV5" s="11"/>
      <c r="AW5" s="82">
        <f>AK5+AQ5</f>
        <v>0</v>
      </c>
      <c r="AX5" s="26">
        <f>AW5/10</f>
        <v>0</v>
      </c>
      <c r="AY5" s="50">
        <f>(C5+F5+I5+L5+O5+T5+W5+Z5+AC5+AF5)/10</f>
        <v>7748.8</v>
      </c>
      <c r="AZ5" s="26">
        <f>(AX5/AY5)*100000</f>
        <v>0</v>
      </c>
      <c r="BA5" s="195">
        <f>SUM(AO5,AU5)</f>
        <v>6</v>
      </c>
    </row>
    <row r="6" spans="1:54" ht="15.75" x14ac:dyDescent="0.2">
      <c r="A6" s="122" t="s">
        <v>190</v>
      </c>
      <c r="B6" s="3" t="s">
        <v>2</v>
      </c>
      <c r="C6" s="7">
        <v>4846</v>
      </c>
      <c r="D6" s="8">
        <v>0</v>
      </c>
      <c r="E6" s="5">
        <f t="shared" ref="E6:E12" si="0">(D6/C6)*100000</f>
        <v>0</v>
      </c>
      <c r="F6" s="6">
        <v>4771</v>
      </c>
      <c r="G6" s="8">
        <v>0</v>
      </c>
      <c r="H6" s="5">
        <f t="shared" ref="H6:H13" si="1">(G6/F6)*100000</f>
        <v>0</v>
      </c>
      <c r="I6" s="72">
        <v>4760</v>
      </c>
      <c r="J6" s="8">
        <v>0</v>
      </c>
      <c r="K6" s="5">
        <f t="shared" ref="K6:K13" si="2">(J6/I6)*100000</f>
        <v>0</v>
      </c>
      <c r="L6" s="173">
        <v>4826</v>
      </c>
      <c r="M6" s="8">
        <v>0</v>
      </c>
      <c r="N6" s="5">
        <f t="shared" ref="N6:N13" si="3">(M6/L6)*100000</f>
        <v>0</v>
      </c>
      <c r="O6" s="176">
        <v>4791</v>
      </c>
      <c r="P6" s="8">
        <v>0</v>
      </c>
      <c r="Q6" s="5">
        <f t="shared" ref="Q6:Q13" si="4">(P6/O6)*100000</f>
        <v>0</v>
      </c>
      <c r="R6" s="122" t="s">
        <v>190</v>
      </c>
      <c r="S6" s="3" t="s">
        <v>2</v>
      </c>
      <c r="T6" s="176">
        <v>4791</v>
      </c>
      <c r="U6" s="8">
        <v>0</v>
      </c>
      <c r="V6" s="5">
        <f t="shared" ref="V6:V13" si="5">(U6/T6)*100000</f>
        <v>0</v>
      </c>
      <c r="W6" s="176">
        <v>4720</v>
      </c>
      <c r="X6" s="8">
        <v>0</v>
      </c>
      <c r="Y6" s="5">
        <f t="shared" ref="Y6:Y13" si="6">(X6/W6)*100000</f>
        <v>0</v>
      </c>
      <c r="Z6" s="176">
        <v>4777</v>
      </c>
      <c r="AA6" s="8">
        <v>0</v>
      </c>
      <c r="AB6" s="5">
        <f t="shared" ref="AB6:AB13" si="7">(AA6/Z6)*100000</f>
        <v>0</v>
      </c>
      <c r="AC6" s="176">
        <v>4747</v>
      </c>
      <c r="AD6" s="185">
        <v>0</v>
      </c>
      <c r="AE6" s="5">
        <f t="shared" ref="AE6:AE13" si="8">(AD6/AC6)*100000</f>
        <v>0</v>
      </c>
      <c r="AF6" s="176">
        <v>4747</v>
      </c>
      <c r="AG6" s="185">
        <v>0</v>
      </c>
      <c r="AH6" s="5">
        <f t="shared" ref="AH6:AH13" si="9">(AG6/AF6)*100000</f>
        <v>0</v>
      </c>
      <c r="AI6" s="122" t="s">
        <v>190</v>
      </c>
      <c r="AJ6" s="3" t="s">
        <v>2</v>
      </c>
      <c r="AK6" s="80">
        <f t="shared" ref="AK6:AK12" si="10">D6+G6+J6+M6+P6</f>
        <v>0</v>
      </c>
      <c r="AL6" s="81">
        <f t="shared" ref="AL6:AL13" si="11">AK6/5</f>
        <v>0</v>
      </c>
      <c r="AM6" s="9">
        <f t="shared" ref="AM6:AM12" si="12">(C6+F6+I6+L6+O6)/5</f>
        <v>4798.8</v>
      </c>
      <c r="AN6" s="26">
        <f t="shared" ref="AN6:AN13" si="13">(AL6/AM6)*100000</f>
        <v>0</v>
      </c>
      <c r="AO6" s="196"/>
      <c r="AP6" s="12"/>
      <c r="AQ6" s="82">
        <f t="shared" ref="AQ6:AQ13" si="14">U6+X6+AA6+AD6+AG6</f>
        <v>0</v>
      </c>
      <c r="AR6" s="26">
        <f t="shared" ref="AR6:AR13" si="15">AQ6/5</f>
        <v>0</v>
      </c>
      <c r="AS6" s="9">
        <f t="shared" ref="AS6:AS13" si="16">(T6+W6+Z6+AC6+AF6)/5</f>
        <v>4756.3999999999996</v>
      </c>
      <c r="AT6" s="26">
        <f t="shared" ref="AT6:AT13" si="17">(AR6/AS6)*100000</f>
        <v>0</v>
      </c>
      <c r="AU6" s="196"/>
      <c r="AV6" s="11"/>
      <c r="AW6" s="82">
        <f t="shared" ref="AW6:AW13" si="18">AK6+AQ6</f>
        <v>0</v>
      </c>
      <c r="AX6" s="26">
        <f t="shared" ref="AX6:AX13" si="19">AW6/10</f>
        <v>0</v>
      </c>
      <c r="AY6" s="50">
        <f t="shared" ref="AY6:AY13" si="20">(C6+F6+I6+L6+O6+T6+W6+Z6+AC6+AF6)/10</f>
        <v>4777.6000000000004</v>
      </c>
      <c r="AZ6" s="26">
        <f t="shared" ref="AZ6:AZ13" si="21">(AX6/AY6)*100000</f>
        <v>0</v>
      </c>
      <c r="BA6" s="196"/>
    </row>
    <row r="7" spans="1:54" ht="15.75" x14ac:dyDescent="0.2">
      <c r="A7" s="122" t="s">
        <v>190</v>
      </c>
      <c r="B7" s="3" t="s">
        <v>3</v>
      </c>
      <c r="C7" s="6">
        <v>6192</v>
      </c>
      <c r="D7" s="8">
        <v>0</v>
      </c>
      <c r="E7" s="5">
        <f t="shared" si="0"/>
        <v>0</v>
      </c>
      <c r="F7" s="6">
        <v>6120</v>
      </c>
      <c r="G7" s="8">
        <v>0</v>
      </c>
      <c r="H7" s="5">
        <f t="shared" si="1"/>
        <v>0</v>
      </c>
      <c r="I7" s="72">
        <v>5969</v>
      </c>
      <c r="J7" s="8">
        <v>0</v>
      </c>
      <c r="K7" s="5">
        <f t="shared" si="2"/>
        <v>0</v>
      </c>
      <c r="L7" s="173">
        <v>6515</v>
      </c>
      <c r="M7" s="8">
        <v>0</v>
      </c>
      <c r="N7" s="5">
        <f t="shared" si="3"/>
        <v>0</v>
      </c>
      <c r="O7" s="176">
        <v>6512</v>
      </c>
      <c r="P7" s="8">
        <v>0</v>
      </c>
      <c r="Q7" s="5">
        <f t="shared" si="4"/>
        <v>0</v>
      </c>
      <c r="R7" s="122" t="s">
        <v>190</v>
      </c>
      <c r="S7" s="3" t="s">
        <v>3</v>
      </c>
      <c r="T7" s="176">
        <v>6512</v>
      </c>
      <c r="U7" s="8">
        <v>0</v>
      </c>
      <c r="V7" s="5">
        <f t="shared" si="5"/>
        <v>0</v>
      </c>
      <c r="W7" s="176">
        <v>6382</v>
      </c>
      <c r="X7" s="8">
        <v>0</v>
      </c>
      <c r="Y7" s="5">
        <f t="shared" si="6"/>
        <v>0</v>
      </c>
      <c r="Z7" s="176">
        <v>6513</v>
      </c>
      <c r="AA7" s="8">
        <v>0</v>
      </c>
      <c r="AB7" s="5">
        <f t="shared" si="7"/>
        <v>0</v>
      </c>
      <c r="AC7" s="176">
        <v>6218</v>
      </c>
      <c r="AD7" s="185">
        <v>0</v>
      </c>
      <c r="AE7" s="5">
        <f t="shared" si="8"/>
        <v>0</v>
      </c>
      <c r="AF7" s="176">
        <v>6218</v>
      </c>
      <c r="AG7" s="185">
        <v>0</v>
      </c>
      <c r="AH7" s="5">
        <f t="shared" si="9"/>
        <v>0</v>
      </c>
      <c r="AI7" s="122" t="s">
        <v>190</v>
      </c>
      <c r="AJ7" s="3" t="s">
        <v>3</v>
      </c>
      <c r="AK7" s="80">
        <f t="shared" si="10"/>
        <v>0</v>
      </c>
      <c r="AL7" s="81">
        <f t="shared" si="11"/>
        <v>0</v>
      </c>
      <c r="AM7" s="9">
        <f t="shared" si="12"/>
        <v>6261.6</v>
      </c>
      <c r="AN7" s="26">
        <f t="shared" si="13"/>
        <v>0</v>
      </c>
      <c r="AO7" s="196"/>
      <c r="AP7" s="12"/>
      <c r="AQ7" s="82">
        <f t="shared" si="14"/>
        <v>0</v>
      </c>
      <c r="AR7" s="26">
        <f t="shared" si="15"/>
        <v>0</v>
      </c>
      <c r="AS7" s="9">
        <f t="shared" si="16"/>
        <v>6368.6</v>
      </c>
      <c r="AT7" s="26">
        <f t="shared" si="17"/>
        <v>0</v>
      </c>
      <c r="AU7" s="196"/>
      <c r="AV7" s="11"/>
      <c r="AW7" s="82">
        <f t="shared" si="18"/>
        <v>0</v>
      </c>
      <c r="AX7" s="26">
        <f t="shared" si="19"/>
        <v>0</v>
      </c>
      <c r="AY7" s="50">
        <f t="shared" si="20"/>
        <v>6315.1</v>
      </c>
      <c r="AZ7" s="26">
        <f t="shared" si="21"/>
        <v>0</v>
      </c>
      <c r="BA7" s="196"/>
    </row>
    <row r="8" spans="1:54" ht="15.75" x14ac:dyDescent="0.2">
      <c r="A8" s="122" t="s">
        <v>190</v>
      </c>
      <c r="B8" s="3" t="s">
        <v>4</v>
      </c>
      <c r="C8" s="7">
        <v>4520</v>
      </c>
      <c r="D8" s="8">
        <v>0</v>
      </c>
      <c r="E8" s="5">
        <f t="shared" si="0"/>
        <v>0</v>
      </c>
      <c r="F8" s="6">
        <v>4421</v>
      </c>
      <c r="G8" s="8">
        <v>0</v>
      </c>
      <c r="H8" s="5">
        <f t="shared" si="1"/>
        <v>0</v>
      </c>
      <c r="I8" s="72">
        <v>4380</v>
      </c>
      <c r="J8" s="8">
        <v>0</v>
      </c>
      <c r="K8" s="5">
        <f t="shared" si="2"/>
        <v>0</v>
      </c>
      <c r="L8" s="173">
        <v>4521</v>
      </c>
      <c r="M8" s="8">
        <v>0</v>
      </c>
      <c r="N8" s="5">
        <f t="shared" si="3"/>
        <v>0</v>
      </c>
      <c r="O8" s="176">
        <v>4424</v>
      </c>
      <c r="P8" s="8">
        <v>0</v>
      </c>
      <c r="Q8" s="5">
        <f t="shared" si="4"/>
        <v>0</v>
      </c>
      <c r="R8" s="122" t="s">
        <v>190</v>
      </c>
      <c r="S8" s="3" t="s">
        <v>4</v>
      </c>
      <c r="T8" s="176">
        <v>4424</v>
      </c>
      <c r="U8" s="8">
        <v>0</v>
      </c>
      <c r="V8" s="5">
        <f t="shared" si="5"/>
        <v>0</v>
      </c>
      <c r="W8" s="176">
        <v>4422</v>
      </c>
      <c r="X8" s="8">
        <v>0</v>
      </c>
      <c r="Y8" s="5">
        <f t="shared" si="6"/>
        <v>0</v>
      </c>
      <c r="Z8" s="176">
        <v>4522</v>
      </c>
      <c r="AA8" s="8">
        <v>0</v>
      </c>
      <c r="AB8" s="5">
        <f t="shared" si="7"/>
        <v>0</v>
      </c>
      <c r="AC8" s="176">
        <v>4393</v>
      </c>
      <c r="AD8" s="185">
        <v>0</v>
      </c>
      <c r="AE8" s="5">
        <f t="shared" si="8"/>
        <v>0</v>
      </c>
      <c r="AF8" s="176">
        <v>4393</v>
      </c>
      <c r="AG8" s="185">
        <v>0</v>
      </c>
      <c r="AH8" s="5">
        <f t="shared" si="9"/>
        <v>0</v>
      </c>
      <c r="AI8" s="122" t="s">
        <v>190</v>
      </c>
      <c r="AJ8" s="3" t="s">
        <v>4</v>
      </c>
      <c r="AK8" s="80">
        <f t="shared" si="10"/>
        <v>0</v>
      </c>
      <c r="AL8" s="81">
        <f t="shared" si="11"/>
        <v>0</v>
      </c>
      <c r="AM8" s="9">
        <f t="shared" si="12"/>
        <v>4453.2</v>
      </c>
      <c r="AN8" s="26">
        <f t="shared" si="13"/>
        <v>0</v>
      </c>
      <c r="AO8" s="196"/>
      <c r="AP8" s="12"/>
      <c r="AQ8" s="82">
        <f t="shared" si="14"/>
        <v>0</v>
      </c>
      <c r="AR8" s="26">
        <f t="shared" si="15"/>
        <v>0</v>
      </c>
      <c r="AS8" s="9">
        <f t="shared" si="16"/>
        <v>4430.8</v>
      </c>
      <c r="AT8" s="26">
        <f t="shared" si="17"/>
        <v>0</v>
      </c>
      <c r="AU8" s="196"/>
      <c r="AV8" s="11"/>
      <c r="AW8" s="82">
        <f t="shared" si="18"/>
        <v>0</v>
      </c>
      <c r="AX8" s="26">
        <f t="shared" si="19"/>
        <v>0</v>
      </c>
      <c r="AY8" s="50">
        <f t="shared" si="20"/>
        <v>4442</v>
      </c>
      <c r="AZ8" s="26">
        <f t="shared" si="21"/>
        <v>0</v>
      </c>
      <c r="BA8" s="196"/>
    </row>
    <row r="9" spans="1:54" ht="15.75" x14ac:dyDescent="0.2">
      <c r="A9" s="122" t="s">
        <v>190</v>
      </c>
      <c r="B9" s="3" t="s">
        <v>5</v>
      </c>
      <c r="C9" s="7">
        <v>65385</v>
      </c>
      <c r="D9" s="8">
        <v>1</v>
      </c>
      <c r="E9" s="5">
        <f t="shared" si="0"/>
        <v>1.5294027682190103</v>
      </c>
      <c r="F9" s="6">
        <v>65346</v>
      </c>
      <c r="G9" s="8">
        <v>0</v>
      </c>
      <c r="H9" s="5">
        <f t="shared" si="1"/>
        <v>0</v>
      </c>
      <c r="I9" s="72">
        <v>65148</v>
      </c>
      <c r="J9" s="8">
        <v>1</v>
      </c>
      <c r="K9" s="5">
        <f t="shared" si="2"/>
        <v>1.5349665377294774</v>
      </c>
      <c r="L9" s="173">
        <v>67875</v>
      </c>
      <c r="M9" s="8">
        <v>1</v>
      </c>
      <c r="N9" s="5">
        <f t="shared" si="3"/>
        <v>1.4732965009208103</v>
      </c>
      <c r="O9" s="176">
        <v>67454</v>
      </c>
      <c r="P9" s="8">
        <v>1</v>
      </c>
      <c r="Q9" s="5">
        <f t="shared" si="4"/>
        <v>1.4824917721706645</v>
      </c>
      <c r="R9" s="122" t="s">
        <v>190</v>
      </c>
      <c r="S9" s="3" t="s">
        <v>5</v>
      </c>
      <c r="T9" s="176">
        <v>67454</v>
      </c>
      <c r="U9" s="8">
        <v>0</v>
      </c>
      <c r="V9" s="5">
        <f t="shared" si="5"/>
        <v>0</v>
      </c>
      <c r="W9" s="176">
        <v>67490</v>
      </c>
      <c r="X9" s="8">
        <v>0</v>
      </c>
      <c r="Y9" s="5">
        <f t="shared" si="6"/>
        <v>0</v>
      </c>
      <c r="Z9" s="176">
        <v>67877</v>
      </c>
      <c r="AA9" s="8">
        <v>0</v>
      </c>
      <c r="AB9" s="5">
        <f t="shared" si="7"/>
        <v>0</v>
      </c>
      <c r="AC9" s="176">
        <v>67553</v>
      </c>
      <c r="AD9" s="185">
        <v>1</v>
      </c>
      <c r="AE9" s="5">
        <f t="shared" si="8"/>
        <v>1.4803191568102083</v>
      </c>
      <c r="AF9" s="176">
        <v>67553</v>
      </c>
      <c r="AG9" s="185">
        <v>1</v>
      </c>
      <c r="AH9" s="5">
        <f t="shared" si="9"/>
        <v>1.4803191568102083</v>
      </c>
      <c r="AI9" s="122" t="s">
        <v>190</v>
      </c>
      <c r="AJ9" s="3" t="s">
        <v>5</v>
      </c>
      <c r="AK9" s="80">
        <f t="shared" si="10"/>
        <v>4</v>
      </c>
      <c r="AL9" s="81">
        <f t="shared" si="11"/>
        <v>0.8</v>
      </c>
      <c r="AM9" s="9">
        <f t="shared" si="12"/>
        <v>66241.600000000006</v>
      </c>
      <c r="AN9" s="26">
        <f t="shared" si="13"/>
        <v>1.2077002970942732</v>
      </c>
      <c r="AO9" s="196"/>
      <c r="AP9" s="12"/>
      <c r="AQ9" s="82">
        <f t="shared" si="14"/>
        <v>2</v>
      </c>
      <c r="AR9" s="26">
        <f t="shared" si="15"/>
        <v>0.4</v>
      </c>
      <c r="AS9" s="9">
        <f t="shared" si="16"/>
        <v>67585.399999999994</v>
      </c>
      <c r="AT9" s="26">
        <f t="shared" si="17"/>
        <v>0.59184380058414987</v>
      </c>
      <c r="AU9" s="196"/>
      <c r="AV9" s="11"/>
      <c r="AW9" s="82">
        <f t="shared" si="18"/>
        <v>6</v>
      </c>
      <c r="AX9" s="26">
        <f t="shared" si="19"/>
        <v>0.6</v>
      </c>
      <c r="AY9" s="50">
        <f t="shared" si="20"/>
        <v>66913.5</v>
      </c>
      <c r="AZ9" s="26">
        <f t="shared" si="21"/>
        <v>0.89668004214396202</v>
      </c>
      <c r="BA9" s="196"/>
    </row>
    <row r="10" spans="1:54" ht="15.75" x14ac:dyDescent="0.2">
      <c r="A10" s="87" t="s">
        <v>191</v>
      </c>
      <c r="B10" s="3" t="s">
        <v>6</v>
      </c>
      <c r="C10" s="7">
        <v>38919</v>
      </c>
      <c r="D10" s="8">
        <v>0</v>
      </c>
      <c r="E10" s="5">
        <f t="shared" si="0"/>
        <v>0</v>
      </c>
      <c r="F10" s="6">
        <v>39135</v>
      </c>
      <c r="G10" s="8">
        <v>0</v>
      </c>
      <c r="H10" s="5">
        <f t="shared" si="1"/>
        <v>0</v>
      </c>
      <c r="I10" s="72">
        <v>39001</v>
      </c>
      <c r="J10" s="8">
        <v>0</v>
      </c>
      <c r="K10" s="5">
        <f t="shared" si="2"/>
        <v>0</v>
      </c>
      <c r="L10" s="173">
        <v>37103</v>
      </c>
      <c r="M10" s="8">
        <v>0</v>
      </c>
      <c r="N10" s="5">
        <f t="shared" si="3"/>
        <v>0</v>
      </c>
      <c r="O10" s="176">
        <v>37560</v>
      </c>
      <c r="P10" s="8">
        <v>0</v>
      </c>
      <c r="Q10" s="5">
        <f t="shared" si="4"/>
        <v>0</v>
      </c>
      <c r="R10" s="87" t="s">
        <v>191</v>
      </c>
      <c r="S10" s="3" t="s">
        <v>6</v>
      </c>
      <c r="T10" s="176">
        <v>37560</v>
      </c>
      <c r="U10" s="8">
        <v>0</v>
      </c>
      <c r="V10" s="5">
        <f t="shared" si="5"/>
        <v>0</v>
      </c>
      <c r="W10" s="176">
        <v>37685</v>
      </c>
      <c r="X10" s="8">
        <v>0</v>
      </c>
      <c r="Y10" s="5">
        <f t="shared" si="6"/>
        <v>0</v>
      </c>
      <c r="Z10" s="176">
        <v>38975</v>
      </c>
      <c r="AA10" s="8">
        <v>0</v>
      </c>
      <c r="AB10" s="5">
        <f t="shared" si="7"/>
        <v>0</v>
      </c>
      <c r="AC10" s="176">
        <v>39421</v>
      </c>
      <c r="AD10" s="185">
        <v>0</v>
      </c>
      <c r="AE10" s="5">
        <f t="shared" si="8"/>
        <v>0</v>
      </c>
      <c r="AF10" s="176">
        <v>39421</v>
      </c>
      <c r="AG10" s="185">
        <v>0</v>
      </c>
      <c r="AH10" s="5">
        <f t="shared" si="9"/>
        <v>0</v>
      </c>
      <c r="AI10" s="87" t="s">
        <v>191</v>
      </c>
      <c r="AJ10" s="3" t="s">
        <v>134</v>
      </c>
      <c r="AK10" s="80">
        <f t="shared" si="10"/>
        <v>0</v>
      </c>
      <c r="AL10" s="81">
        <f t="shared" si="11"/>
        <v>0</v>
      </c>
      <c r="AM10" s="9">
        <f t="shared" si="12"/>
        <v>38343.599999999999</v>
      </c>
      <c r="AN10" s="26">
        <f t="shared" si="13"/>
        <v>0</v>
      </c>
      <c r="AO10" s="13"/>
      <c r="AP10" s="13"/>
      <c r="AQ10" s="82">
        <f t="shared" si="14"/>
        <v>0</v>
      </c>
      <c r="AR10" s="26">
        <f t="shared" si="15"/>
        <v>0</v>
      </c>
      <c r="AS10" s="9">
        <f t="shared" si="16"/>
        <v>38612.400000000001</v>
      </c>
      <c r="AT10" s="26">
        <f t="shared" si="17"/>
        <v>0</v>
      </c>
      <c r="AU10" s="11"/>
      <c r="AV10" s="11"/>
      <c r="AW10" s="82">
        <f t="shared" si="18"/>
        <v>0</v>
      </c>
      <c r="AX10" s="26">
        <f t="shared" si="19"/>
        <v>0</v>
      </c>
      <c r="AY10" s="50">
        <f t="shared" si="20"/>
        <v>38478</v>
      </c>
      <c r="AZ10" s="26">
        <f t="shared" si="21"/>
        <v>0</v>
      </c>
      <c r="BA10" s="11"/>
    </row>
    <row r="11" spans="1:54" ht="15.75" x14ac:dyDescent="0.2">
      <c r="A11" s="87" t="s">
        <v>191</v>
      </c>
      <c r="B11" s="3" t="s">
        <v>7</v>
      </c>
      <c r="C11" s="7">
        <v>37121</v>
      </c>
      <c r="D11" s="8">
        <v>0</v>
      </c>
      <c r="E11" s="5">
        <f t="shared" si="0"/>
        <v>0</v>
      </c>
      <c r="F11" s="6">
        <v>37317</v>
      </c>
      <c r="G11" s="8">
        <v>0</v>
      </c>
      <c r="H11" s="5">
        <f t="shared" si="1"/>
        <v>0</v>
      </c>
      <c r="I11" s="72">
        <v>37266</v>
      </c>
      <c r="J11" s="8">
        <v>1</v>
      </c>
      <c r="K11" s="5">
        <f t="shared" si="2"/>
        <v>2.683411152256749</v>
      </c>
      <c r="L11" s="173">
        <v>36649</v>
      </c>
      <c r="M11" s="8">
        <v>1</v>
      </c>
      <c r="N11" s="5">
        <f t="shared" si="3"/>
        <v>2.7285874102976888</v>
      </c>
      <c r="O11" s="176">
        <v>36615</v>
      </c>
      <c r="P11" s="8">
        <v>1</v>
      </c>
      <c r="Q11" s="5">
        <f t="shared" si="4"/>
        <v>2.7311211252219034</v>
      </c>
      <c r="R11" s="87" t="s">
        <v>191</v>
      </c>
      <c r="S11" s="3" t="s">
        <v>7</v>
      </c>
      <c r="T11" s="176">
        <v>36615</v>
      </c>
      <c r="U11" s="8">
        <v>0</v>
      </c>
      <c r="V11" s="5">
        <f t="shared" si="5"/>
        <v>0</v>
      </c>
      <c r="W11" s="176">
        <v>36412</v>
      </c>
      <c r="X11" s="8">
        <v>0</v>
      </c>
      <c r="Y11" s="5">
        <f t="shared" si="6"/>
        <v>0</v>
      </c>
      <c r="Z11" s="176">
        <v>36821</v>
      </c>
      <c r="AA11" s="8">
        <v>1</v>
      </c>
      <c r="AB11" s="5">
        <f t="shared" si="7"/>
        <v>2.7158415034898562</v>
      </c>
      <c r="AC11" s="176">
        <v>37050</v>
      </c>
      <c r="AD11" s="185">
        <v>0</v>
      </c>
      <c r="AE11" s="5">
        <f t="shared" si="8"/>
        <v>0</v>
      </c>
      <c r="AF11" s="176">
        <v>37050</v>
      </c>
      <c r="AG11" s="185">
        <v>0</v>
      </c>
      <c r="AH11" s="5">
        <f t="shared" si="9"/>
        <v>0</v>
      </c>
      <c r="AI11" s="87" t="s">
        <v>191</v>
      </c>
      <c r="AJ11" s="3" t="s">
        <v>135</v>
      </c>
      <c r="AK11" s="80">
        <f t="shared" si="10"/>
        <v>3</v>
      </c>
      <c r="AL11" s="81">
        <f t="shared" si="11"/>
        <v>0.6</v>
      </c>
      <c r="AM11" s="9">
        <f t="shared" si="12"/>
        <v>36993.599999999999</v>
      </c>
      <c r="AN11" s="26">
        <f t="shared" si="13"/>
        <v>1.621902166861295</v>
      </c>
      <c r="AO11" s="13"/>
      <c r="AP11" s="13"/>
      <c r="AQ11" s="82">
        <f t="shared" si="14"/>
        <v>1</v>
      </c>
      <c r="AR11" s="26">
        <f t="shared" si="15"/>
        <v>0.2</v>
      </c>
      <c r="AS11" s="9">
        <f t="shared" si="16"/>
        <v>36789.599999999999</v>
      </c>
      <c r="AT11" s="26">
        <f t="shared" si="17"/>
        <v>0.54363189597060046</v>
      </c>
      <c r="AU11" s="11"/>
      <c r="AV11" s="11"/>
      <c r="AW11" s="82">
        <f t="shared" si="18"/>
        <v>4</v>
      </c>
      <c r="AX11" s="26">
        <f t="shared" si="19"/>
        <v>0.4</v>
      </c>
      <c r="AY11" s="50">
        <f t="shared" si="20"/>
        <v>36891.599999999999</v>
      </c>
      <c r="AZ11" s="26">
        <f t="shared" si="21"/>
        <v>1.0842576629910334</v>
      </c>
      <c r="BA11" s="11"/>
    </row>
    <row r="12" spans="1:54" ht="15.75" x14ac:dyDescent="0.2">
      <c r="A12" s="87" t="s">
        <v>191</v>
      </c>
      <c r="B12" s="3" t="s">
        <v>8</v>
      </c>
      <c r="C12" s="7">
        <v>31382</v>
      </c>
      <c r="D12" s="8">
        <v>1</v>
      </c>
      <c r="E12" s="5">
        <f t="shared" si="0"/>
        <v>3.1865400548084888</v>
      </c>
      <c r="F12" s="6">
        <v>31191</v>
      </c>
      <c r="G12" s="8">
        <v>0</v>
      </c>
      <c r="H12" s="5">
        <f t="shared" si="1"/>
        <v>0</v>
      </c>
      <c r="I12" s="72">
        <v>31100</v>
      </c>
      <c r="J12" s="8">
        <v>0</v>
      </c>
      <c r="K12" s="5">
        <f t="shared" si="2"/>
        <v>0</v>
      </c>
      <c r="L12" s="173">
        <v>31659</v>
      </c>
      <c r="M12" s="8">
        <v>0</v>
      </c>
      <c r="N12" s="5">
        <f t="shared" si="3"/>
        <v>0</v>
      </c>
      <c r="O12" s="176">
        <v>31748</v>
      </c>
      <c r="P12" s="8">
        <v>0</v>
      </c>
      <c r="Q12" s="5">
        <f t="shared" si="4"/>
        <v>0</v>
      </c>
      <c r="R12" s="87" t="s">
        <v>191</v>
      </c>
      <c r="S12" s="3" t="s">
        <v>8</v>
      </c>
      <c r="T12" s="176">
        <v>31748</v>
      </c>
      <c r="U12" s="8">
        <v>1</v>
      </c>
      <c r="V12" s="5">
        <f t="shared" si="5"/>
        <v>3.1498047121078492</v>
      </c>
      <c r="W12" s="176">
        <v>31777</v>
      </c>
      <c r="X12" s="8">
        <v>0</v>
      </c>
      <c r="Y12" s="5">
        <f t="shared" si="6"/>
        <v>0</v>
      </c>
      <c r="Z12" s="176">
        <v>31734</v>
      </c>
      <c r="AA12" s="8">
        <v>0</v>
      </c>
      <c r="AB12" s="5">
        <f t="shared" si="7"/>
        <v>0</v>
      </c>
      <c r="AC12" s="176">
        <v>31659</v>
      </c>
      <c r="AD12" s="185">
        <v>0</v>
      </c>
      <c r="AE12" s="5">
        <f t="shared" si="8"/>
        <v>0</v>
      </c>
      <c r="AF12" s="176">
        <v>31659</v>
      </c>
      <c r="AG12" s="185">
        <v>0</v>
      </c>
      <c r="AH12" s="5">
        <f t="shared" si="9"/>
        <v>0</v>
      </c>
      <c r="AI12" s="87" t="s">
        <v>191</v>
      </c>
      <c r="AJ12" s="3" t="s">
        <v>8</v>
      </c>
      <c r="AK12" s="80">
        <f t="shared" si="10"/>
        <v>1</v>
      </c>
      <c r="AL12" s="81">
        <f t="shared" si="11"/>
        <v>0.2</v>
      </c>
      <c r="AM12" s="9">
        <f t="shared" si="12"/>
        <v>31416</v>
      </c>
      <c r="AN12" s="26">
        <f t="shared" si="13"/>
        <v>0.63661828367710716</v>
      </c>
      <c r="AO12" s="13"/>
      <c r="AP12" s="13"/>
      <c r="AQ12" s="82">
        <f t="shared" si="14"/>
        <v>1</v>
      </c>
      <c r="AR12" s="26">
        <f t="shared" si="15"/>
        <v>0.2</v>
      </c>
      <c r="AS12" s="9">
        <f t="shared" si="16"/>
        <v>31715.4</v>
      </c>
      <c r="AT12" s="26">
        <f t="shared" si="17"/>
        <v>0.6306084741166752</v>
      </c>
      <c r="AU12" s="11"/>
      <c r="AV12" s="11"/>
      <c r="AW12" s="82">
        <f t="shared" si="18"/>
        <v>2</v>
      </c>
      <c r="AX12" s="26">
        <f t="shared" si="19"/>
        <v>0.2</v>
      </c>
      <c r="AY12" s="50">
        <f t="shared" si="20"/>
        <v>31565.7</v>
      </c>
      <c r="AZ12" s="26">
        <f t="shared" si="21"/>
        <v>0.63359912816759967</v>
      </c>
      <c r="BA12" s="11"/>
    </row>
    <row r="13" spans="1:54" ht="15.75" x14ac:dyDescent="0.2">
      <c r="A13" s="104"/>
      <c r="B13" s="14" t="s">
        <v>9</v>
      </c>
      <c r="C13" s="19">
        <f>SUM(C5:C12)</f>
        <v>196404</v>
      </c>
      <c r="D13" s="20">
        <f>SUM(D5:D12)</f>
        <v>2</v>
      </c>
      <c r="E13" s="18">
        <f t="shared" ref="E13" si="22">SUM(D13/C13)*100000</f>
        <v>1.0183091994053073</v>
      </c>
      <c r="F13" s="21">
        <f>SUM(F5:F12)</f>
        <v>196280</v>
      </c>
      <c r="G13" s="20">
        <f>SUM(G5:G12)</f>
        <v>0</v>
      </c>
      <c r="H13" s="5">
        <f t="shared" si="1"/>
        <v>0</v>
      </c>
      <c r="I13" s="19">
        <f>SUM(I5:I12)</f>
        <v>195512</v>
      </c>
      <c r="J13" s="20">
        <f>SUM(J5:J12)</f>
        <v>2</v>
      </c>
      <c r="K13" s="18">
        <f t="shared" si="2"/>
        <v>1.0229551127296534</v>
      </c>
      <c r="L13" s="19">
        <f>SUM(L5:L12)</f>
        <v>196876</v>
      </c>
      <c r="M13" s="20">
        <f>SUM(M5:M12)</f>
        <v>2</v>
      </c>
      <c r="N13" s="18">
        <f t="shared" si="3"/>
        <v>1.0158678559093033</v>
      </c>
      <c r="O13" s="19">
        <f>SUM(O5:O12)</f>
        <v>196799</v>
      </c>
      <c r="P13" s="20">
        <f>SUM(P5:P12)</f>
        <v>2</v>
      </c>
      <c r="Q13" s="18">
        <f t="shared" si="4"/>
        <v>1.0162653265514561</v>
      </c>
      <c r="R13" s="104"/>
      <c r="S13" s="14" t="s">
        <v>9</v>
      </c>
      <c r="T13" s="19">
        <f>SUM(T5:T12)</f>
        <v>196799</v>
      </c>
      <c r="U13" s="20">
        <f>SUM(U5:U12)</f>
        <v>1</v>
      </c>
      <c r="V13" s="18">
        <f t="shared" si="5"/>
        <v>0.50813266327572804</v>
      </c>
      <c r="W13" s="19">
        <f>SUM(W5:W12)</f>
        <v>196538</v>
      </c>
      <c r="X13" s="20">
        <f>SUM(X5:X12)</f>
        <v>0</v>
      </c>
      <c r="Y13" s="18">
        <f t="shared" si="6"/>
        <v>0</v>
      </c>
      <c r="Z13" s="19">
        <f>SUM(Z5:Z12)</f>
        <v>198845</v>
      </c>
      <c r="AA13" s="20">
        <f>SUM(AA5:AA12)</f>
        <v>1</v>
      </c>
      <c r="AB13" s="18">
        <f t="shared" si="7"/>
        <v>0.50290427217179212</v>
      </c>
      <c r="AC13" s="19">
        <f>SUM(AC5:AC12)</f>
        <v>198635</v>
      </c>
      <c r="AD13" s="20">
        <f>SUM(AD5:AD12)</f>
        <v>1</v>
      </c>
      <c r="AE13" s="18">
        <f t="shared" si="8"/>
        <v>0.50343595036121536</v>
      </c>
      <c r="AF13" s="19">
        <f>SUM(AF5:AF12)</f>
        <v>198635</v>
      </c>
      <c r="AG13" s="20">
        <f>SUM(AG5:AG12)</f>
        <v>1</v>
      </c>
      <c r="AH13" s="18">
        <f t="shared" si="9"/>
        <v>0.50343595036121536</v>
      </c>
      <c r="AI13" s="104"/>
      <c r="AJ13" s="14" t="s">
        <v>9</v>
      </c>
      <c r="AK13" s="48">
        <f t="shared" ref="AK13" si="23">SUM(AK5:AK12)</f>
        <v>8</v>
      </c>
      <c r="AL13" s="15">
        <f t="shared" si="11"/>
        <v>1.6</v>
      </c>
      <c r="AM13" s="52">
        <f>SUM(AM5:AM12)/5</f>
        <v>39274.840000000004</v>
      </c>
      <c r="AN13" s="16">
        <f t="shared" si="13"/>
        <v>4.0738549157679573</v>
      </c>
      <c r="AO13" s="53"/>
      <c r="AP13" s="53"/>
      <c r="AQ13" s="45">
        <f t="shared" si="14"/>
        <v>4</v>
      </c>
      <c r="AR13" s="16">
        <f t="shared" si="15"/>
        <v>0.8</v>
      </c>
      <c r="AS13" s="52">
        <f t="shared" si="16"/>
        <v>197890.4</v>
      </c>
      <c r="AT13" s="16">
        <f t="shared" si="17"/>
        <v>0.40426417855540242</v>
      </c>
      <c r="AU13" s="54"/>
      <c r="AV13" s="54"/>
      <c r="AW13" s="45">
        <f t="shared" si="18"/>
        <v>12</v>
      </c>
      <c r="AX13" s="16">
        <f t="shared" si="19"/>
        <v>1.2</v>
      </c>
      <c r="AY13" s="55">
        <f t="shared" si="20"/>
        <v>197132.3</v>
      </c>
      <c r="AZ13" s="16">
        <f t="shared" si="21"/>
        <v>0.60872825001280861</v>
      </c>
      <c r="BA13" s="54"/>
    </row>
    <row r="14" spans="1:54" ht="15.75" x14ac:dyDescent="0.2">
      <c r="A14" s="102"/>
      <c r="B14" s="94" t="s">
        <v>175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102"/>
      <c r="S14" s="94" t="s">
        <v>175</v>
      </c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102"/>
      <c r="AJ14" s="94" t="s">
        <v>175</v>
      </c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</row>
    <row r="15" spans="1:54" ht="15.75" x14ac:dyDescent="0.2">
      <c r="A15" s="103" t="s">
        <v>192</v>
      </c>
      <c r="B15" s="3" t="s">
        <v>10</v>
      </c>
      <c r="C15" s="7">
        <v>12639</v>
      </c>
      <c r="D15" s="8">
        <v>0</v>
      </c>
      <c r="E15" s="5">
        <f t="shared" ref="E15:E23" si="24">D15/C15*100000</f>
        <v>0</v>
      </c>
      <c r="F15" s="6">
        <v>12715</v>
      </c>
      <c r="G15" s="8">
        <v>1</v>
      </c>
      <c r="H15" s="5">
        <f>(G15/F15)*100000</f>
        <v>7.8647267007471493</v>
      </c>
      <c r="I15" s="72">
        <v>12747</v>
      </c>
      <c r="J15" s="27">
        <v>0</v>
      </c>
      <c r="K15" s="5">
        <f>(J15/I15)*100000</f>
        <v>0</v>
      </c>
      <c r="L15" s="72">
        <v>12649</v>
      </c>
      <c r="M15" s="27">
        <v>0</v>
      </c>
      <c r="N15" s="5">
        <f>(M15/L15)*100000</f>
        <v>0</v>
      </c>
      <c r="O15" s="176">
        <v>12624</v>
      </c>
      <c r="P15" s="27">
        <v>0</v>
      </c>
      <c r="Q15" s="5">
        <f>(P15/O15)*100000</f>
        <v>0</v>
      </c>
      <c r="R15" s="103" t="s">
        <v>192</v>
      </c>
      <c r="S15" s="3" t="s">
        <v>10</v>
      </c>
      <c r="T15" s="176">
        <v>12624</v>
      </c>
      <c r="U15" s="27">
        <v>0</v>
      </c>
      <c r="V15" s="5">
        <f>(U15/T15)*100000</f>
        <v>0</v>
      </c>
      <c r="W15" s="176">
        <v>12570</v>
      </c>
      <c r="X15" s="27">
        <v>0</v>
      </c>
      <c r="Y15" s="5">
        <f>(X15/W15)*100000</f>
        <v>0</v>
      </c>
      <c r="Z15" s="176">
        <v>12611</v>
      </c>
      <c r="AA15" s="184">
        <v>0</v>
      </c>
      <c r="AB15" s="5">
        <f>(AA15/Z15)*100000</f>
        <v>0</v>
      </c>
      <c r="AC15" s="176">
        <v>12609</v>
      </c>
      <c r="AD15" s="185">
        <v>0</v>
      </c>
      <c r="AE15" s="5">
        <f>(AD15/AC15)*100000</f>
        <v>0</v>
      </c>
      <c r="AF15" s="176">
        <v>12609</v>
      </c>
      <c r="AG15" s="185">
        <v>0</v>
      </c>
      <c r="AH15" s="5">
        <f>(AG15/AF15)*100000</f>
        <v>0</v>
      </c>
      <c r="AI15" s="103" t="s">
        <v>192</v>
      </c>
      <c r="AJ15" s="3" t="s">
        <v>10</v>
      </c>
      <c r="AK15" s="80">
        <f>D15+G15+J15+M15+P15</f>
        <v>1</v>
      </c>
      <c r="AL15" s="81">
        <f>AK15/5</f>
        <v>0.2</v>
      </c>
      <c r="AM15" s="9">
        <f>(C15+F15+I15+L15+O15)/5</f>
        <v>12674.8</v>
      </c>
      <c r="AN15" s="26">
        <f>(AL15/AM15)*100000</f>
        <v>1.5779341685864867</v>
      </c>
      <c r="AO15" s="197">
        <f>SUM(AK15,AK16,AK17,AK18,AK19)</f>
        <v>3</v>
      </c>
      <c r="AP15" s="22"/>
      <c r="AQ15" s="82">
        <f>U15+X15+AA15+AD15+AG15</f>
        <v>0</v>
      </c>
      <c r="AR15" s="26">
        <f>AQ15/5</f>
        <v>0</v>
      </c>
      <c r="AS15" s="9">
        <f>(T15+W15+Z15+AC15+AF15)/5</f>
        <v>12604.6</v>
      </c>
      <c r="AT15" s="26">
        <f>(AR15/AS15)*100000</f>
        <v>0</v>
      </c>
      <c r="AU15" s="197">
        <f>SUM(AQ15:AQ19)</f>
        <v>1</v>
      </c>
      <c r="AV15" s="11"/>
      <c r="AW15" s="82">
        <f>AK15+AQ15</f>
        <v>1</v>
      </c>
      <c r="AX15" s="26">
        <f>AW15/10</f>
        <v>0.1</v>
      </c>
      <c r="AY15" s="50">
        <f t="shared" ref="AY15:AY24" si="25">SUM(B15,E15,H15,K15,N15,T15,W15,Z15,AC15,AF15)/10</f>
        <v>6303.0864726700747</v>
      </c>
      <c r="AZ15" s="26">
        <f>(AX15/AY15)*100000</f>
        <v>1.5865243231803325</v>
      </c>
      <c r="BA15" s="197">
        <f>SUM(AO15,AU15)</f>
        <v>4</v>
      </c>
    </row>
    <row r="16" spans="1:54" ht="15.75" x14ac:dyDescent="0.2">
      <c r="A16" s="103" t="s">
        <v>192</v>
      </c>
      <c r="B16" s="3" t="s">
        <v>11</v>
      </c>
      <c r="C16" s="7">
        <v>9084</v>
      </c>
      <c r="D16" s="8">
        <v>0</v>
      </c>
      <c r="E16" s="5">
        <f t="shared" si="24"/>
        <v>0</v>
      </c>
      <c r="F16" s="6">
        <v>8915</v>
      </c>
      <c r="G16" s="8">
        <v>0</v>
      </c>
      <c r="H16" s="5">
        <f t="shared" ref="H16:H23" si="26">(G16/F16)*100000</f>
        <v>0</v>
      </c>
      <c r="I16" s="72">
        <v>8806</v>
      </c>
      <c r="J16" s="27">
        <v>0</v>
      </c>
      <c r="K16" s="5">
        <f t="shared" ref="K16:K24" si="27">(J16/I16)*100000</f>
        <v>0</v>
      </c>
      <c r="L16" s="72">
        <v>8990</v>
      </c>
      <c r="M16" s="27">
        <v>0</v>
      </c>
      <c r="N16" s="5">
        <f t="shared" ref="N16:N24" si="28">(M16/L16)*100000</f>
        <v>0</v>
      </c>
      <c r="O16" s="176">
        <v>8947</v>
      </c>
      <c r="P16" s="27">
        <v>0</v>
      </c>
      <c r="Q16" s="5">
        <f t="shared" ref="Q16:Q24" si="29">(P16/O16)*100000</f>
        <v>0</v>
      </c>
      <c r="R16" s="103" t="s">
        <v>192</v>
      </c>
      <c r="S16" s="3" t="s">
        <v>11</v>
      </c>
      <c r="T16" s="176">
        <v>8947</v>
      </c>
      <c r="U16" s="27">
        <v>0</v>
      </c>
      <c r="V16" s="5">
        <f t="shared" ref="V16:V24" si="30">(U16/T16)*100000</f>
        <v>0</v>
      </c>
      <c r="W16" s="176">
        <v>8981</v>
      </c>
      <c r="X16" s="27">
        <v>0</v>
      </c>
      <c r="Y16" s="5">
        <f t="shared" ref="Y16:Y24" si="31">(X16/W16)*100000</f>
        <v>0</v>
      </c>
      <c r="Z16" s="176">
        <v>8982</v>
      </c>
      <c r="AA16" s="184">
        <v>0</v>
      </c>
      <c r="AB16" s="5">
        <f t="shared" ref="AB16:AB24" si="32">(AA16/Z16)*100000</f>
        <v>0</v>
      </c>
      <c r="AC16" s="176">
        <v>8807</v>
      </c>
      <c r="AD16" s="185">
        <v>0</v>
      </c>
      <c r="AE16" s="5">
        <f t="shared" ref="AE16:AE24" si="33">(AD16/AC16)*100000</f>
        <v>0</v>
      </c>
      <c r="AF16" s="176">
        <v>8807</v>
      </c>
      <c r="AG16" s="185">
        <v>0</v>
      </c>
      <c r="AH16" s="5">
        <f t="shared" ref="AH16:AH24" si="34">(AG16/AF16)*100000</f>
        <v>0</v>
      </c>
      <c r="AI16" s="103" t="s">
        <v>192</v>
      </c>
      <c r="AJ16" s="3" t="s">
        <v>11</v>
      </c>
      <c r="AK16" s="80">
        <f t="shared" ref="AK16:AK23" si="35">D16+G16+J16+M16+P16</f>
        <v>0</v>
      </c>
      <c r="AL16" s="81">
        <f t="shared" ref="AL16:AL24" si="36">AK16/5</f>
        <v>0</v>
      </c>
      <c r="AM16" s="9">
        <f t="shared" ref="AM16:AM24" si="37">(C16+F16+I16+L16+O16)/5</f>
        <v>8948.4</v>
      </c>
      <c r="AN16" s="26">
        <f t="shared" ref="AN16:AN24" si="38">(AL16/AM16)*100000</f>
        <v>0</v>
      </c>
      <c r="AO16" s="197"/>
      <c r="AP16" s="22"/>
      <c r="AQ16" s="82">
        <f t="shared" ref="AQ16:AQ23" si="39">U16+X16+AA16+AD16+AG16</f>
        <v>0</v>
      </c>
      <c r="AR16" s="26">
        <f t="shared" ref="AR16:AR24" si="40">AQ16/5</f>
        <v>0</v>
      </c>
      <c r="AS16" s="9">
        <f t="shared" ref="AS16:AS23" si="41">(T16+W16+Z16+AC16+AF16)/5</f>
        <v>8904.7999999999993</v>
      </c>
      <c r="AT16" s="26">
        <f t="shared" ref="AT16:AT24" si="42">(AR16/AS16)*100000</f>
        <v>0</v>
      </c>
      <c r="AU16" s="197"/>
      <c r="AV16" s="11"/>
      <c r="AW16" s="82">
        <f t="shared" ref="AW16:AW23" si="43">AK16+AQ16</f>
        <v>0</v>
      </c>
      <c r="AX16" s="26">
        <f t="shared" ref="AX16:AX24" si="44">AW16/10</f>
        <v>0</v>
      </c>
      <c r="AY16" s="50">
        <f t="shared" si="25"/>
        <v>4452.3999999999996</v>
      </c>
      <c r="AZ16" s="26">
        <f t="shared" ref="AZ16:AZ24" si="45">(AX16/AY16)*100000</f>
        <v>0</v>
      </c>
      <c r="BA16" s="197"/>
    </row>
    <row r="17" spans="1:53" ht="15.75" x14ac:dyDescent="0.2">
      <c r="A17" s="103" t="s">
        <v>192</v>
      </c>
      <c r="B17" s="3" t="s">
        <v>12</v>
      </c>
      <c r="C17" s="7">
        <v>9269</v>
      </c>
      <c r="D17" s="8">
        <v>0</v>
      </c>
      <c r="E17" s="5">
        <f t="shared" si="24"/>
        <v>0</v>
      </c>
      <c r="F17" s="6">
        <v>9242</v>
      </c>
      <c r="G17" s="8">
        <v>0</v>
      </c>
      <c r="H17" s="5">
        <f t="shared" si="26"/>
        <v>0</v>
      </c>
      <c r="I17" s="72">
        <v>9194</v>
      </c>
      <c r="J17" s="27">
        <v>0</v>
      </c>
      <c r="K17" s="5">
        <f t="shared" si="27"/>
        <v>0</v>
      </c>
      <c r="L17" s="72">
        <v>8888</v>
      </c>
      <c r="M17" s="27">
        <v>0</v>
      </c>
      <c r="N17" s="5">
        <f t="shared" si="28"/>
        <v>0</v>
      </c>
      <c r="O17" s="176">
        <v>8959</v>
      </c>
      <c r="P17" s="27">
        <v>0</v>
      </c>
      <c r="Q17" s="5">
        <f t="shared" si="29"/>
        <v>0</v>
      </c>
      <c r="R17" s="103" t="s">
        <v>192</v>
      </c>
      <c r="S17" s="3" t="s">
        <v>12</v>
      </c>
      <c r="T17" s="176">
        <v>8959</v>
      </c>
      <c r="U17" s="27">
        <v>0</v>
      </c>
      <c r="V17" s="5">
        <f t="shared" si="30"/>
        <v>0</v>
      </c>
      <c r="W17" s="176">
        <v>8963</v>
      </c>
      <c r="X17" s="27">
        <v>0</v>
      </c>
      <c r="Y17" s="5">
        <f t="shared" si="31"/>
        <v>0</v>
      </c>
      <c r="Z17" s="176">
        <v>8815</v>
      </c>
      <c r="AA17" s="184">
        <v>0</v>
      </c>
      <c r="AB17" s="5">
        <f t="shared" si="32"/>
        <v>0</v>
      </c>
      <c r="AC17" s="176">
        <v>8863</v>
      </c>
      <c r="AD17" s="185">
        <v>0</v>
      </c>
      <c r="AE17" s="5">
        <f t="shared" si="33"/>
        <v>0</v>
      </c>
      <c r="AF17" s="176">
        <v>8863</v>
      </c>
      <c r="AG17" s="185">
        <v>0</v>
      </c>
      <c r="AH17" s="5">
        <f t="shared" si="34"/>
        <v>0</v>
      </c>
      <c r="AI17" s="103" t="s">
        <v>192</v>
      </c>
      <c r="AJ17" s="3" t="s">
        <v>12</v>
      </c>
      <c r="AK17" s="80">
        <f t="shared" si="35"/>
        <v>0</v>
      </c>
      <c r="AL17" s="81">
        <f t="shared" si="36"/>
        <v>0</v>
      </c>
      <c r="AM17" s="9">
        <f t="shared" si="37"/>
        <v>9110.4</v>
      </c>
      <c r="AN17" s="26">
        <f t="shared" si="38"/>
        <v>0</v>
      </c>
      <c r="AO17" s="197"/>
      <c r="AP17" s="22"/>
      <c r="AQ17" s="82">
        <f t="shared" si="39"/>
        <v>0</v>
      </c>
      <c r="AR17" s="26">
        <f t="shared" si="40"/>
        <v>0</v>
      </c>
      <c r="AS17" s="9">
        <f t="shared" si="41"/>
        <v>8892.6</v>
      </c>
      <c r="AT17" s="26">
        <f t="shared" si="42"/>
        <v>0</v>
      </c>
      <c r="AU17" s="197"/>
      <c r="AV17" s="11"/>
      <c r="AW17" s="82">
        <f t="shared" si="43"/>
        <v>0</v>
      </c>
      <c r="AX17" s="26">
        <f t="shared" si="44"/>
        <v>0</v>
      </c>
      <c r="AY17" s="50">
        <f t="shared" si="25"/>
        <v>4446.3</v>
      </c>
      <c r="AZ17" s="26">
        <f t="shared" si="45"/>
        <v>0</v>
      </c>
      <c r="BA17" s="197"/>
    </row>
    <row r="18" spans="1:53" ht="15.75" x14ac:dyDescent="0.2">
      <c r="A18" s="103" t="s">
        <v>192</v>
      </c>
      <c r="B18" s="3" t="s">
        <v>13</v>
      </c>
      <c r="C18" s="7">
        <v>8082</v>
      </c>
      <c r="D18" s="8">
        <v>0</v>
      </c>
      <c r="E18" s="5">
        <f t="shared" si="24"/>
        <v>0</v>
      </c>
      <c r="F18" s="6">
        <v>8009</v>
      </c>
      <c r="G18" s="8">
        <v>0</v>
      </c>
      <c r="H18" s="5">
        <f t="shared" si="26"/>
        <v>0</v>
      </c>
      <c r="I18" s="72">
        <v>8210</v>
      </c>
      <c r="J18" s="27">
        <v>0</v>
      </c>
      <c r="K18" s="5">
        <f t="shared" si="27"/>
        <v>0</v>
      </c>
      <c r="L18" s="72">
        <v>8680</v>
      </c>
      <c r="M18" s="27">
        <v>0</v>
      </c>
      <c r="N18" s="5">
        <f t="shared" si="28"/>
        <v>0</v>
      </c>
      <c r="O18" s="176">
        <v>8803</v>
      </c>
      <c r="P18" s="27">
        <v>0</v>
      </c>
      <c r="Q18" s="5">
        <f t="shared" si="29"/>
        <v>0</v>
      </c>
      <c r="R18" s="103" t="s">
        <v>192</v>
      </c>
      <c r="S18" s="3" t="s">
        <v>13</v>
      </c>
      <c r="T18" s="176">
        <v>8803</v>
      </c>
      <c r="U18" s="27">
        <v>0</v>
      </c>
      <c r="V18" s="5">
        <f t="shared" si="30"/>
        <v>0</v>
      </c>
      <c r="W18" s="176">
        <v>9101</v>
      </c>
      <c r="X18" s="27">
        <v>0</v>
      </c>
      <c r="Y18" s="5">
        <f t="shared" si="31"/>
        <v>0</v>
      </c>
      <c r="Z18" s="176">
        <v>9078</v>
      </c>
      <c r="AA18" s="184">
        <v>0</v>
      </c>
      <c r="AB18" s="5">
        <f t="shared" si="32"/>
        <v>0</v>
      </c>
      <c r="AC18" s="176">
        <v>9123</v>
      </c>
      <c r="AD18" s="185">
        <v>0</v>
      </c>
      <c r="AE18" s="5">
        <f t="shared" si="33"/>
        <v>0</v>
      </c>
      <c r="AF18" s="176">
        <v>9123</v>
      </c>
      <c r="AG18" s="185">
        <v>0</v>
      </c>
      <c r="AH18" s="5">
        <f t="shared" si="34"/>
        <v>0</v>
      </c>
      <c r="AI18" s="103" t="s">
        <v>192</v>
      </c>
      <c r="AJ18" s="3" t="s">
        <v>13</v>
      </c>
      <c r="AK18" s="80">
        <f>D18+G18+J18+M18+P18</f>
        <v>0</v>
      </c>
      <c r="AL18" s="81">
        <f t="shared" si="36"/>
        <v>0</v>
      </c>
      <c r="AM18" s="9">
        <f t="shared" si="37"/>
        <v>8356.7999999999993</v>
      </c>
      <c r="AN18" s="26">
        <f t="shared" si="38"/>
        <v>0</v>
      </c>
      <c r="AO18" s="197"/>
      <c r="AP18" s="22"/>
      <c r="AQ18" s="82">
        <f t="shared" si="39"/>
        <v>0</v>
      </c>
      <c r="AR18" s="26">
        <f t="shared" si="40"/>
        <v>0</v>
      </c>
      <c r="AS18" s="9">
        <f t="shared" si="41"/>
        <v>9045.6</v>
      </c>
      <c r="AT18" s="26">
        <f t="shared" si="42"/>
        <v>0</v>
      </c>
      <c r="AU18" s="197"/>
      <c r="AV18" s="11"/>
      <c r="AW18" s="82">
        <f t="shared" si="43"/>
        <v>0</v>
      </c>
      <c r="AX18" s="26">
        <f t="shared" si="44"/>
        <v>0</v>
      </c>
      <c r="AY18" s="50">
        <f t="shared" si="25"/>
        <v>4522.8</v>
      </c>
      <c r="AZ18" s="26">
        <f t="shared" si="45"/>
        <v>0</v>
      </c>
      <c r="BA18" s="197"/>
    </row>
    <row r="19" spans="1:53" ht="15.75" x14ac:dyDescent="0.2">
      <c r="A19" s="103" t="s">
        <v>192</v>
      </c>
      <c r="B19" s="3" t="s">
        <v>14</v>
      </c>
      <c r="C19" s="7">
        <v>14444</v>
      </c>
      <c r="D19" s="8">
        <v>0</v>
      </c>
      <c r="E19" s="5">
        <f t="shared" si="24"/>
        <v>0</v>
      </c>
      <c r="F19" s="6">
        <v>14643</v>
      </c>
      <c r="G19" s="8">
        <v>1</v>
      </c>
      <c r="H19" s="5">
        <f t="shared" si="26"/>
        <v>6.8292016663252069</v>
      </c>
      <c r="I19" s="72">
        <v>14651</v>
      </c>
      <c r="J19" s="27">
        <v>1</v>
      </c>
      <c r="K19" s="5">
        <f t="shared" si="27"/>
        <v>6.8254726639819809</v>
      </c>
      <c r="L19" s="72">
        <v>14061</v>
      </c>
      <c r="M19" s="27">
        <v>0</v>
      </c>
      <c r="N19" s="5">
        <f t="shared" si="28"/>
        <v>0</v>
      </c>
      <c r="O19" s="176">
        <v>14192</v>
      </c>
      <c r="P19" s="27">
        <v>0</v>
      </c>
      <c r="Q19" s="5">
        <f t="shared" si="29"/>
        <v>0</v>
      </c>
      <c r="R19" s="103" t="s">
        <v>192</v>
      </c>
      <c r="S19" s="3" t="s">
        <v>14</v>
      </c>
      <c r="T19" s="176">
        <v>14192</v>
      </c>
      <c r="U19" s="27">
        <v>1</v>
      </c>
      <c r="V19" s="5">
        <f t="shared" si="30"/>
        <v>7.0462232243517473</v>
      </c>
      <c r="W19" s="176">
        <v>14332</v>
      </c>
      <c r="X19" s="27">
        <v>0</v>
      </c>
      <c r="Y19" s="5">
        <f t="shared" si="31"/>
        <v>0</v>
      </c>
      <c r="Z19" s="176">
        <v>14559</v>
      </c>
      <c r="AA19" s="184">
        <v>0</v>
      </c>
      <c r="AB19" s="5">
        <f t="shared" si="32"/>
        <v>0</v>
      </c>
      <c r="AC19" s="176">
        <v>14512</v>
      </c>
      <c r="AD19" s="185">
        <v>0</v>
      </c>
      <c r="AE19" s="5">
        <f t="shared" si="33"/>
        <v>0</v>
      </c>
      <c r="AF19" s="176">
        <v>14512</v>
      </c>
      <c r="AG19" s="185">
        <v>0</v>
      </c>
      <c r="AH19" s="5">
        <f t="shared" si="34"/>
        <v>0</v>
      </c>
      <c r="AI19" s="103" t="s">
        <v>192</v>
      </c>
      <c r="AJ19" s="3" t="s">
        <v>14</v>
      </c>
      <c r="AK19" s="80">
        <f t="shared" si="35"/>
        <v>2</v>
      </c>
      <c r="AL19" s="81">
        <f t="shared" si="36"/>
        <v>0.4</v>
      </c>
      <c r="AM19" s="9">
        <f t="shared" si="37"/>
        <v>14398.2</v>
      </c>
      <c r="AN19" s="26">
        <f t="shared" si="38"/>
        <v>2.7781250434082039</v>
      </c>
      <c r="AO19" s="197"/>
      <c r="AP19" s="22"/>
      <c r="AQ19" s="82">
        <f t="shared" si="39"/>
        <v>1</v>
      </c>
      <c r="AR19" s="26">
        <f t="shared" si="40"/>
        <v>0.2</v>
      </c>
      <c r="AS19" s="9">
        <f t="shared" si="41"/>
        <v>14421.4</v>
      </c>
      <c r="AT19" s="26">
        <f t="shared" si="42"/>
        <v>1.3868279085248314</v>
      </c>
      <c r="AU19" s="197"/>
      <c r="AV19" s="11"/>
      <c r="AW19" s="82">
        <f t="shared" si="43"/>
        <v>3</v>
      </c>
      <c r="AX19" s="26">
        <f t="shared" si="44"/>
        <v>0.3</v>
      </c>
      <c r="AY19" s="50">
        <f t="shared" si="25"/>
        <v>7212.0654674330308</v>
      </c>
      <c r="AZ19" s="26">
        <f t="shared" si="45"/>
        <v>4.1596960171075388</v>
      </c>
      <c r="BA19" s="197"/>
    </row>
    <row r="20" spans="1:53" ht="15.75" x14ac:dyDescent="0.2">
      <c r="A20" s="87" t="s">
        <v>191</v>
      </c>
      <c r="B20" s="3" t="s">
        <v>15</v>
      </c>
      <c r="C20" s="7">
        <v>70416</v>
      </c>
      <c r="D20" s="8">
        <v>4</v>
      </c>
      <c r="E20" s="5">
        <f t="shared" si="24"/>
        <v>5.6805271529197912</v>
      </c>
      <c r="F20" s="6">
        <v>71671</v>
      </c>
      <c r="G20" s="8">
        <v>2</v>
      </c>
      <c r="H20" s="5">
        <f t="shared" si="26"/>
        <v>2.7905289447614798</v>
      </c>
      <c r="I20" s="72">
        <v>70461</v>
      </c>
      <c r="J20" s="27">
        <v>0</v>
      </c>
      <c r="K20" s="5">
        <f t="shared" si="27"/>
        <v>0</v>
      </c>
      <c r="L20" s="72">
        <v>72748</v>
      </c>
      <c r="M20" s="27">
        <v>0</v>
      </c>
      <c r="N20" s="5">
        <f t="shared" si="28"/>
        <v>0</v>
      </c>
      <c r="O20" s="176">
        <v>72357</v>
      </c>
      <c r="P20" s="27">
        <v>0</v>
      </c>
      <c r="Q20" s="5">
        <f t="shared" si="29"/>
        <v>0</v>
      </c>
      <c r="R20" s="87" t="s">
        <v>191</v>
      </c>
      <c r="S20" s="3" t="s">
        <v>15</v>
      </c>
      <c r="T20" s="176">
        <v>72357</v>
      </c>
      <c r="U20" s="27">
        <v>0</v>
      </c>
      <c r="V20" s="5">
        <f t="shared" si="30"/>
        <v>0</v>
      </c>
      <c r="W20" s="176">
        <v>73037</v>
      </c>
      <c r="X20" s="27">
        <v>1</v>
      </c>
      <c r="Y20" s="5">
        <f t="shared" si="31"/>
        <v>1.3691690513027643</v>
      </c>
      <c r="Z20" s="176">
        <v>72798</v>
      </c>
      <c r="AA20" s="27">
        <v>0</v>
      </c>
      <c r="AB20" s="5">
        <f t="shared" si="32"/>
        <v>0</v>
      </c>
      <c r="AC20" s="176">
        <v>70115</v>
      </c>
      <c r="AD20" s="185">
        <v>0</v>
      </c>
      <c r="AE20" s="5">
        <f t="shared" si="33"/>
        <v>0</v>
      </c>
      <c r="AF20" s="176">
        <v>70115</v>
      </c>
      <c r="AG20" s="185">
        <v>0</v>
      </c>
      <c r="AH20" s="5">
        <f t="shared" si="34"/>
        <v>0</v>
      </c>
      <c r="AI20" s="87" t="s">
        <v>191</v>
      </c>
      <c r="AJ20" s="3" t="s">
        <v>136</v>
      </c>
      <c r="AK20" s="80">
        <f t="shared" si="35"/>
        <v>6</v>
      </c>
      <c r="AL20" s="81">
        <f t="shared" si="36"/>
        <v>1.2</v>
      </c>
      <c r="AM20" s="9">
        <f t="shared" si="37"/>
        <v>71530.600000000006</v>
      </c>
      <c r="AN20" s="26">
        <f t="shared" si="38"/>
        <v>1.6776037108594084</v>
      </c>
      <c r="AO20" s="13"/>
      <c r="AP20" s="13"/>
      <c r="AQ20" s="82">
        <f t="shared" si="39"/>
        <v>1</v>
      </c>
      <c r="AR20" s="26">
        <f t="shared" si="40"/>
        <v>0.2</v>
      </c>
      <c r="AS20" s="9">
        <f t="shared" si="41"/>
        <v>71684.399999999994</v>
      </c>
      <c r="AT20" s="26">
        <f t="shared" si="42"/>
        <v>0.27900073098191519</v>
      </c>
      <c r="AU20" s="11"/>
      <c r="AV20" s="11"/>
      <c r="AW20" s="82">
        <f t="shared" si="43"/>
        <v>7</v>
      </c>
      <c r="AX20" s="26">
        <f t="shared" si="44"/>
        <v>0.7</v>
      </c>
      <c r="AY20" s="50">
        <f t="shared" si="25"/>
        <v>35843.047105609767</v>
      </c>
      <c r="AZ20" s="26">
        <f t="shared" si="45"/>
        <v>1.9529589600389847</v>
      </c>
      <c r="BA20" s="11"/>
    </row>
    <row r="21" spans="1:53" ht="15.75" x14ac:dyDescent="0.2">
      <c r="A21" s="87" t="s">
        <v>191</v>
      </c>
      <c r="B21" s="3" t="s">
        <v>16</v>
      </c>
      <c r="C21" s="7">
        <v>45547</v>
      </c>
      <c r="D21" s="8">
        <v>0</v>
      </c>
      <c r="E21" s="5">
        <f t="shared" si="24"/>
        <v>0</v>
      </c>
      <c r="F21" s="6">
        <v>45068</v>
      </c>
      <c r="G21" s="8">
        <v>0</v>
      </c>
      <c r="H21" s="5">
        <f t="shared" si="26"/>
        <v>0</v>
      </c>
      <c r="I21" s="72">
        <v>44686</v>
      </c>
      <c r="J21" s="27">
        <v>0</v>
      </c>
      <c r="K21" s="5">
        <f t="shared" si="27"/>
        <v>0</v>
      </c>
      <c r="L21" s="72">
        <v>45423</v>
      </c>
      <c r="M21" s="27">
        <v>0</v>
      </c>
      <c r="N21" s="5">
        <f t="shared" si="28"/>
        <v>0</v>
      </c>
      <c r="O21" s="176">
        <v>45138</v>
      </c>
      <c r="P21" s="27">
        <v>0</v>
      </c>
      <c r="Q21" s="5">
        <f t="shared" si="29"/>
        <v>0</v>
      </c>
      <c r="R21" s="87" t="s">
        <v>191</v>
      </c>
      <c r="S21" s="3" t="s">
        <v>16</v>
      </c>
      <c r="T21" s="176">
        <v>45138</v>
      </c>
      <c r="U21" s="27">
        <v>0</v>
      </c>
      <c r="V21" s="5">
        <f t="shared" si="30"/>
        <v>0</v>
      </c>
      <c r="W21" s="176">
        <v>44812</v>
      </c>
      <c r="X21" s="27">
        <v>0</v>
      </c>
      <c r="Y21" s="5">
        <f t="shared" si="31"/>
        <v>0</v>
      </c>
      <c r="Z21" s="176">
        <v>45415</v>
      </c>
      <c r="AA21" s="27">
        <v>0</v>
      </c>
      <c r="AB21" s="5">
        <f t="shared" si="32"/>
        <v>0</v>
      </c>
      <c r="AC21" s="176">
        <v>45218</v>
      </c>
      <c r="AD21" s="185">
        <v>0</v>
      </c>
      <c r="AE21" s="5">
        <f t="shared" si="33"/>
        <v>0</v>
      </c>
      <c r="AF21" s="176">
        <v>45218</v>
      </c>
      <c r="AG21" s="185">
        <v>0</v>
      </c>
      <c r="AH21" s="5">
        <f t="shared" si="34"/>
        <v>0</v>
      </c>
      <c r="AI21" s="87" t="s">
        <v>191</v>
      </c>
      <c r="AJ21" s="3" t="s">
        <v>158</v>
      </c>
      <c r="AK21" s="80">
        <f t="shared" si="35"/>
        <v>0</v>
      </c>
      <c r="AL21" s="81">
        <f t="shared" si="36"/>
        <v>0</v>
      </c>
      <c r="AM21" s="9">
        <f t="shared" si="37"/>
        <v>45172.4</v>
      </c>
      <c r="AN21" s="26">
        <f t="shared" si="38"/>
        <v>0</v>
      </c>
      <c r="AO21" s="13"/>
      <c r="AP21" s="13"/>
      <c r="AQ21" s="82">
        <f t="shared" si="39"/>
        <v>0</v>
      </c>
      <c r="AR21" s="26">
        <f t="shared" si="40"/>
        <v>0</v>
      </c>
      <c r="AS21" s="9">
        <f t="shared" si="41"/>
        <v>45160.2</v>
      </c>
      <c r="AT21" s="26">
        <f t="shared" si="42"/>
        <v>0</v>
      </c>
      <c r="AU21" s="11"/>
      <c r="AV21" s="11"/>
      <c r="AW21" s="82">
        <f t="shared" si="43"/>
        <v>0</v>
      </c>
      <c r="AX21" s="26">
        <f t="shared" si="44"/>
        <v>0</v>
      </c>
      <c r="AY21" s="50">
        <f t="shared" si="25"/>
        <v>22580.1</v>
      </c>
      <c r="AZ21" s="26">
        <f t="shared" si="45"/>
        <v>0</v>
      </c>
      <c r="BA21" s="11"/>
    </row>
    <row r="22" spans="1:53" ht="15.75" x14ac:dyDescent="0.2">
      <c r="A22" s="87" t="s">
        <v>191</v>
      </c>
      <c r="B22" s="3" t="s">
        <v>17</v>
      </c>
      <c r="C22" s="7">
        <v>30816</v>
      </c>
      <c r="D22" s="8">
        <v>0</v>
      </c>
      <c r="E22" s="5">
        <f t="shared" si="24"/>
        <v>0</v>
      </c>
      <c r="F22" s="6">
        <v>30774</v>
      </c>
      <c r="G22" s="8">
        <v>0</v>
      </c>
      <c r="H22" s="5">
        <f t="shared" si="26"/>
        <v>0</v>
      </c>
      <c r="I22" s="72">
        <v>30622</v>
      </c>
      <c r="J22" s="27">
        <v>0</v>
      </c>
      <c r="K22" s="5">
        <f t="shared" si="27"/>
        <v>0</v>
      </c>
      <c r="L22" s="72">
        <v>30928</v>
      </c>
      <c r="M22" s="27">
        <v>0</v>
      </c>
      <c r="N22" s="5">
        <f t="shared" si="28"/>
        <v>0</v>
      </c>
      <c r="O22" s="176">
        <v>30694</v>
      </c>
      <c r="P22" s="27">
        <v>0</v>
      </c>
      <c r="Q22" s="5">
        <f t="shared" si="29"/>
        <v>0</v>
      </c>
      <c r="R22" s="87" t="s">
        <v>191</v>
      </c>
      <c r="S22" s="3" t="s">
        <v>17</v>
      </c>
      <c r="T22" s="176">
        <v>30694</v>
      </c>
      <c r="U22" s="27">
        <v>0</v>
      </c>
      <c r="V22" s="5">
        <f t="shared" si="30"/>
        <v>0</v>
      </c>
      <c r="W22" s="176">
        <v>30455</v>
      </c>
      <c r="X22" s="27">
        <v>0</v>
      </c>
      <c r="Y22" s="5">
        <f t="shared" si="31"/>
        <v>0</v>
      </c>
      <c r="Z22" s="176">
        <v>30932</v>
      </c>
      <c r="AA22" s="27">
        <v>0</v>
      </c>
      <c r="AB22" s="5">
        <f t="shared" si="32"/>
        <v>0</v>
      </c>
      <c r="AC22" s="176">
        <v>30634</v>
      </c>
      <c r="AD22" s="185">
        <v>0</v>
      </c>
      <c r="AE22" s="5">
        <f t="shared" si="33"/>
        <v>0</v>
      </c>
      <c r="AF22" s="176">
        <v>30634</v>
      </c>
      <c r="AG22" s="185">
        <v>0</v>
      </c>
      <c r="AH22" s="5">
        <f t="shared" si="34"/>
        <v>0</v>
      </c>
      <c r="AI22" s="87" t="s">
        <v>191</v>
      </c>
      <c r="AJ22" s="3" t="s">
        <v>137</v>
      </c>
      <c r="AK22" s="80">
        <f t="shared" si="35"/>
        <v>0</v>
      </c>
      <c r="AL22" s="81">
        <f t="shared" si="36"/>
        <v>0</v>
      </c>
      <c r="AM22" s="9">
        <f t="shared" si="37"/>
        <v>30766.799999999999</v>
      </c>
      <c r="AN22" s="26">
        <f t="shared" si="38"/>
        <v>0</v>
      </c>
      <c r="AO22" s="13"/>
      <c r="AP22" s="13"/>
      <c r="AQ22" s="82">
        <f t="shared" si="39"/>
        <v>0</v>
      </c>
      <c r="AR22" s="26">
        <f t="shared" si="40"/>
        <v>0</v>
      </c>
      <c r="AS22" s="9">
        <f t="shared" si="41"/>
        <v>30669.8</v>
      </c>
      <c r="AT22" s="26">
        <f t="shared" si="42"/>
        <v>0</v>
      </c>
      <c r="AU22" s="11"/>
      <c r="AV22" s="11"/>
      <c r="AW22" s="82">
        <f t="shared" si="43"/>
        <v>0</v>
      </c>
      <c r="AX22" s="26">
        <f t="shared" si="44"/>
        <v>0</v>
      </c>
      <c r="AY22" s="50">
        <f t="shared" si="25"/>
        <v>15334.9</v>
      </c>
      <c r="AZ22" s="26">
        <f t="shared" si="45"/>
        <v>0</v>
      </c>
      <c r="BA22" s="11"/>
    </row>
    <row r="23" spans="1:53" ht="15.75" x14ac:dyDescent="0.2">
      <c r="A23" s="87" t="s">
        <v>191</v>
      </c>
      <c r="B23" s="3" t="s">
        <v>18</v>
      </c>
      <c r="C23" s="7">
        <v>12243</v>
      </c>
      <c r="D23" s="8">
        <v>1</v>
      </c>
      <c r="E23" s="5">
        <f t="shared" si="24"/>
        <v>8.1679326962345833</v>
      </c>
      <c r="F23" s="6">
        <v>12311</v>
      </c>
      <c r="G23" s="8">
        <v>0</v>
      </c>
      <c r="H23" s="5">
        <f t="shared" si="26"/>
        <v>0</v>
      </c>
      <c r="I23" s="72">
        <v>12294</v>
      </c>
      <c r="J23" s="27">
        <v>0</v>
      </c>
      <c r="K23" s="5">
        <f t="shared" si="27"/>
        <v>0</v>
      </c>
      <c r="L23" s="72">
        <v>12243</v>
      </c>
      <c r="M23" s="27">
        <v>0</v>
      </c>
      <c r="N23" s="5">
        <f t="shared" si="28"/>
        <v>0</v>
      </c>
      <c r="O23" s="176">
        <v>12285</v>
      </c>
      <c r="P23" s="27">
        <v>0</v>
      </c>
      <c r="Q23" s="5">
        <f t="shared" si="29"/>
        <v>0</v>
      </c>
      <c r="R23" s="87" t="s">
        <v>191</v>
      </c>
      <c r="S23" s="3" t="s">
        <v>18</v>
      </c>
      <c r="T23" s="176">
        <v>12285</v>
      </c>
      <c r="U23" s="27">
        <v>0</v>
      </c>
      <c r="V23" s="5">
        <f t="shared" si="30"/>
        <v>0</v>
      </c>
      <c r="W23" s="176">
        <v>12404</v>
      </c>
      <c r="X23" s="27">
        <v>0</v>
      </c>
      <c r="Y23" s="5">
        <f t="shared" si="31"/>
        <v>0</v>
      </c>
      <c r="Z23" s="176">
        <v>12242</v>
      </c>
      <c r="AA23" s="27">
        <v>0</v>
      </c>
      <c r="AB23" s="5">
        <f t="shared" si="32"/>
        <v>0</v>
      </c>
      <c r="AC23" s="176">
        <v>12972</v>
      </c>
      <c r="AD23" s="185">
        <v>0</v>
      </c>
      <c r="AE23" s="5">
        <f t="shared" si="33"/>
        <v>0</v>
      </c>
      <c r="AF23" s="176">
        <v>12972</v>
      </c>
      <c r="AG23" s="185">
        <v>0</v>
      </c>
      <c r="AH23" s="5">
        <f t="shared" si="34"/>
        <v>0</v>
      </c>
      <c r="AI23" s="87" t="s">
        <v>191</v>
      </c>
      <c r="AJ23" s="3" t="s">
        <v>159</v>
      </c>
      <c r="AK23" s="80">
        <f t="shared" si="35"/>
        <v>1</v>
      </c>
      <c r="AL23" s="81">
        <f t="shared" si="36"/>
        <v>0.2</v>
      </c>
      <c r="AM23" s="9">
        <f t="shared" si="37"/>
        <v>12275.2</v>
      </c>
      <c r="AN23" s="26">
        <f t="shared" si="38"/>
        <v>1.6293013555787279</v>
      </c>
      <c r="AO23" s="13"/>
      <c r="AP23" s="13"/>
      <c r="AQ23" s="82">
        <f t="shared" si="39"/>
        <v>0</v>
      </c>
      <c r="AR23" s="26">
        <f t="shared" si="40"/>
        <v>0</v>
      </c>
      <c r="AS23" s="9">
        <f t="shared" si="41"/>
        <v>12575</v>
      </c>
      <c r="AT23" s="26">
        <f t="shared" si="42"/>
        <v>0</v>
      </c>
      <c r="AU23" s="11"/>
      <c r="AV23" s="11"/>
      <c r="AW23" s="82">
        <f t="shared" si="43"/>
        <v>1</v>
      </c>
      <c r="AX23" s="26">
        <f t="shared" si="44"/>
        <v>0.1</v>
      </c>
      <c r="AY23" s="50">
        <f t="shared" si="25"/>
        <v>6288.3167932696233</v>
      </c>
      <c r="AZ23" s="26">
        <f t="shared" si="45"/>
        <v>1.5902506710067448</v>
      </c>
      <c r="BA23" s="11"/>
    </row>
    <row r="24" spans="1:53" ht="15.75" x14ac:dyDescent="0.2">
      <c r="A24" s="104"/>
      <c r="B24" s="14" t="s">
        <v>9</v>
      </c>
      <c r="C24" s="19">
        <f>SUM(C15:C23)</f>
        <v>212540</v>
      </c>
      <c r="D24" s="20">
        <f>SUM(D15:D23)</f>
        <v>5</v>
      </c>
      <c r="E24" s="18">
        <f>SUM(D24/C24)*100000</f>
        <v>2.3524983532511525</v>
      </c>
      <c r="F24" s="21">
        <f>SUM(F15:F23)</f>
        <v>213348</v>
      </c>
      <c r="G24" s="20">
        <f>SUM(G15:G23)</f>
        <v>4</v>
      </c>
      <c r="H24" s="18">
        <f t="shared" ref="H24" si="46">G24/F24*100000</f>
        <v>1.8748711026116955</v>
      </c>
      <c r="I24" s="19">
        <f>SUM(I15:I23)</f>
        <v>211671</v>
      </c>
      <c r="J24" s="20">
        <f>SUM(J15:J23)</f>
        <v>1</v>
      </c>
      <c r="K24" s="18">
        <f t="shared" si="27"/>
        <v>0.47243127306055149</v>
      </c>
      <c r="L24" s="19">
        <f>SUM(L15:L23)</f>
        <v>214610</v>
      </c>
      <c r="M24" s="20">
        <f>SUM(M15:M23)</f>
        <v>0</v>
      </c>
      <c r="N24" s="18">
        <f t="shared" si="28"/>
        <v>0</v>
      </c>
      <c r="O24" s="19">
        <f>SUM(O15:O23)</f>
        <v>213999</v>
      </c>
      <c r="P24" s="20">
        <f>SUM(P15:P23)</f>
        <v>0</v>
      </c>
      <c r="Q24" s="18">
        <f t="shared" si="29"/>
        <v>0</v>
      </c>
      <c r="R24" s="104"/>
      <c r="S24" s="14" t="s">
        <v>9</v>
      </c>
      <c r="T24" s="19">
        <f>SUM(T15:T23)</f>
        <v>213999</v>
      </c>
      <c r="U24" s="20">
        <f>SUM(U15:U23)</f>
        <v>1</v>
      </c>
      <c r="V24" s="18">
        <f t="shared" si="30"/>
        <v>0.4672919032331927</v>
      </c>
      <c r="W24" s="19">
        <f>SUM(W15:W23)</f>
        <v>214655</v>
      </c>
      <c r="X24" s="20">
        <f>SUM(X15:X23)</f>
        <v>1</v>
      </c>
      <c r="Y24" s="18">
        <f t="shared" si="31"/>
        <v>0.46586382800307469</v>
      </c>
      <c r="Z24" s="19">
        <f>SUM(Z15:Z23)</f>
        <v>215432</v>
      </c>
      <c r="AA24" s="20">
        <f>SUM(AA15:AA23)</f>
        <v>0</v>
      </c>
      <c r="AB24" s="18">
        <f t="shared" si="32"/>
        <v>0</v>
      </c>
      <c r="AC24" s="19">
        <f>SUM(AC15:AC23)</f>
        <v>212853</v>
      </c>
      <c r="AD24" s="20">
        <f>SUM(AD15:AD23)</f>
        <v>0</v>
      </c>
      <c r="AE24" s="18">
        <f t="shared" si="33"/>
        <v>0</v>
      </c>
      <c r="AF24" s="19">
        <f>SUM(AF15:AF23)</f>
        <v>212853</v>
      </c>
      <c r="AG24" s="20">
        <f>SUM(AG15:AG23)</f>
        <v>0</v>
      </c>
      <c r="AH24" s="18">
        <f t="shared" si="34"/>
        <v>0</v>
      </c>
      <c r="AI24" s="104"/>
      <c r="AJ24" s="14" t="s">
        <v>9</v>
      </c>
      <c r="AK24" s="45">
        <f t="shared" ref="AK24:AQ24" si="47">SUM(AK15:AK23)</f>
        <v>10</v>
      </c>
      <c r="AL24" s="15">
        <f t="shared" si="36"/>
        <v>2</v>
      </c>
      <c r="AM24" s="52">
        <f t="shared" si="37"/>
        <v>213233.6</v>
      </c>
      <c r="AN24" s="16">
        <f t="shared" si="38"/>
        <v>0.93793848624231813</v>
      </c>
      <c r="AO24" s="46"/>
      <c r="AP24" s="46"/>
      <c r="AQ24" s="45">
        <f t="shared" si="47"/>
        <v>2</v>
      </c>
      <c r="AR24" s="16">
        <f t="shared" si="40"/>
        <v>0.4</v>
      </c>
      <c r="AS24" s="52">
        <f t="shared" ref="AS24" si="48">SUM(T24,W24,Z24,AC24,AF24)/5</f>
        <v>213958.39999999999</v>
      </c>
      <c r="AT24" s="16">
        <f t="shared" si="42"/>
        <v>0.18695222996619906</v>
      </c>
      <c r="AU24" s="54"/>
      <c r="AV24" s="54"/>
      <c r="AW24" s="45">
        <f t="shared" ref="AW24" si="49">AK24+AQ24</f>
        <v>12</v>
      </c>
      <c r="AX24" s="16">
        <f t="shared" si="44"/>
        <v>1.2</v>
      </c>
      <c r="AY24" s="55">
        <f t="shared" si="25"/>
        <v>106979.66998007288</v>
      </c>
      <c r="AZ24" s="16">
        <f t="shared" si="45"/>
        <v>1.1217084519175691</v>
      </c>
      <c r="BA24" s="54"/>
    </row>
    <row r="25" spans="1:53" ht="15.75" x14ac:dyDescent="0.2">
      <c r="A25" s="102"/>
      <c r="B25" s="123" t="s">
        <v>176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02"/>
      <c r="S25" s="123" t="s">
        <v>176</v>
      </c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02"/>
      <c r="AJ25" s="123" t="s">
        <v>176</v>
      </c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</row>
    <row r="26" spans="1:53" ht="15.75" x14ac:dyDescent="0.2">
      <c r="A26" s="103" t="s">
        <v>193</v>
      </c>
      <c r="B26" s="3" t="s">
        <v>19</v>
      </c>
      <c r="C26" s="7">
        <v>99674</v>
      </c>
      <c r="D26" s="4">
        <v>3</v>
      </c>
      <c r="E26" s="5">
        <f t="shared" ref="E26:E33" si="50">D26/C26*100000</f>
        <v>3.0098119870778737</v>
      </c>
      <c r="F26" s="6">
        <v>101104</v>
      </c>
      <c r="G26" s="8">
        <v>0</v>
      </c>
      <c r="H26" s="5">
        <f>(G26/F26)*100000</f>
        <v>0</v>
      </c>
      <c r="I26" s="72">
        <v>101511</v>
      </c>
      <c r="J26" s="27">
        <v>0</v>
      </c>
      <c r="K26" s="5">
        <f>(J26/I26)*100000</f>
        <v>0</v>
      </c>
      <c r="L26" s="173">
        <v>103312</v>
      </c>
      <c r="M26" s="27">
        <v>1</v>
      </c>
      <c r="N26" s="5">
        <f>(M26/L26)*100000</f>
        <v>0.96794176862319969</v>
      </c>
      <c r="O26" s="176">
        <v>103063</v>
      </c>
      <c r="P26" s="27">
        <v>2</v>
      </c>
      <c r="Q26" s="5">
        <f>(P26/O26)*100000</f>
        <v>1.9405606279654191</v>
      </c>
      <c r="R26" s="103" t="s">
        <v>193</v>
      </c>
      <c r="S26" s="3" t="s">
        <v>19</v>
      </c>
      <c r="T26" s="176">
        <v>103063</v>
      </c>
      <c r="U26" s="27">
        <v>3</v>
      </c>
      <c r="V26" s="5">
        <f>(U26/T26)*100000</f>
        <v>2.9108409419481287</v>
      </c>
      <c r="W26" s="176">
        <v>103222</v>
      </c>
      <c r="X26" s="27">
        <v>3</v>
      </c>
      <c r="Y26" s="5">
        <f>(X26/W26)*100000</f>
        <v>2.9063571719207144</v>
      </c>
      <c r="Z26" s="176">
        <v>104457</v>
      </c>
      <c r="AA26" s="27">
        <v>3</v>
      </c>
      <c r="AB26" s="5">
        <f>(AA26/Z26)*100000</f>
        <v>2.8719951750481059</v>
      </c>
      <c r="AC26" s="176">
        <v>104898</v>
      </c>
      <c r="AD26" s="185">
        <v>7</v>
      </c>
      <c r="AE26" s="5">
        <f>(AD26/AC26)*100000</f>
        <v>6.6731491544166719</v>
      </c>
      <c r="AF26" s="176">
        <v>104898</v>
      </c>
      <c r="AG26" s="185">
        <v>7</v>
      </c>
      <c r="AH26" s="5">
        <f>(AG26/AF26)*100000</f>
        <v>6.6731491544166719</v>
      </c>
      <c r="AI26" s="103" t="s">
        <v>193</v>
      </c>
      <c r="AJ26" s="3" t="s">
        <v>19</v>
      </c>
      <c r="AK26" s="80">
        <f>D26+G26+J26+M26+P26</f>
        <v>6</v>
      </c>
      <c r="AL26" s="81">
        <f>AK26/5</f>
        <v>1.2</v>
      </c>
      <c r="AM26" s="9">
        <f>(C26+F26+I26+L26+O26)/5</f>
        <v>101732.8</v>
      </c>
      <c r="AN26" s="26">
        <f>(AL26/AM26)*100000</f>
        <v>1.1795605743673623</v>
      </c>
      <c r="AO26" s="197">
        <f>SUM(AK26,AK27,AK28,AK29,AK30,AK31,AK32)</f>
        <v>11</v>
      </c>
      <c r="AP26" s="22"/>
      <c r="AQ26" s="82">
        <f>U26+X26+AA26+AD26+AG26</f>
        <v>23</v>
      </c>
      <c r="AR26" s="26">
        <f>AQ26/5</f>
        <v>4.5999999999999996</v>
      </c>
      <c r="AS26" s="9">
        <f>(T26+W26+Z26+AC26+AF26)/5</f>
        <v>104107.6</v>
      </c>
      <c r="AT26" s="26">
        <f>(AR26/AS26)*100000</f>
        <v>4.4185054693413353</v>
      </c>
      <c r="AU26" s="197">
        <f>SUM(AQ26:AQ32)</f>
        <v>28</v>
      </c>
      <c r="AV26" s="11"/>
      <c r="AW26" s="82">
        <f t="shared" ref="AW26:AW64" si="51">AK26+AQ26</f>
        <v>29</v>
      </c>
      <c r="AX26" s="26">
        <f>AW26/10</f>
        <v>2.9</v>
      </c>
      <c r="AY26" s="50">
        <f t="shared" ref="AY26:AY33" si="52">SUM(B26,E26,H26,K26,N26,T26,W26,Z26,AC26,AF26)/10</f>
        <v>52054.197775375571</v>
      </c>
      <c r="AZ26" s="26">
        <f>(AX26/AY26)*100000</f>
        <v>5.5711164976820671</v>
      </c>
      <c r="BA26" s="197">
        <f>SUM(AO26,AU26)</f>
        <v>39</v>
      </c>
    </row>
    <row r="27" spans="1:53" ht="15.75" x14ac:dyDescent="0.2">
      <c r="A27" s="103" t="s">
        <v>193</v>
      </c>
      <c r="B27" s="3" t="s">
        <v>20</v>
      </c>
      <c r="C27" s="7">
        <v>100374</v>
      </c>
      <c r="D27" s="8">
        <v>1</v>
      </c>
      <c r="E27" s="5">
        <f t="shared" si="50"/>
        <v>0.99627393548129994</v>
      </c>
      <c r="F27" s="6">
        <v>8758</v>
      </c>
      <c r="G27" s="8">
        <v>0</v>
      </c>
      <c r="H27" s="5">
        <f t="shared" ref="H27:H32" si="53">(G27/F27)*100000</f>
        <v>0</v>
      </c>
      <c r="I27" s="72">
        <v>8722</v>
      </c>
      <c r="J27" s="27">
        <v>0</v>
      </c>
      <c r="K27" s="5">
        <f t="shared" ref="K27:K33" si="54">(J27/I27)*100000</f>
        <v>0</v>
      </c>
      <c r="L27" s="173">
        <v>9095</v>
      </c>
      <c r="M27" s="27">
        <v>0</v>
      </c>
      <c r="N27" s="5">
        <f t="shared" ref="N27:N33" si="55">(M27/L27)*100000</f>
        <v>0</v>
      </c>
      <c r="O27" s="176">
        <v>9064</v>
      </c>
      <c r="P27" s="27">
        <v>0</v>
      </c>
      <c r="Q27" s="5">
        <f t="shared" ref="Q27:Q33" si="56">(P27/O27)*100000</f>
        <v>0</v>
      </c>
      <c r="R27" s="103" t="s">
        <v>193</v>
      </c>
      <c r="S27" s="3" t="s">
        <v>20</v>
      </c>
      <c r="T27" s="176">
        <v>9064</v>
      </c>
      <c r="U27" s="27">
        <v>0</v>
      </c>
      <c r="V27" s="5">
        <f t="shared" ref="V27:V33" si="57">(U27/T27)*100000</f>
        <v>0</v>
      </c>
      <c r="W27" s="176">
        <v>9021</v>
      </c>
      <c r="X27" s="27">
        <v>0</v>
      </c>
      <c r="Y27" s="5">
        <f t="shared" ref="Y27:Y33" si="58">(X27/W27)*100000</f>
        <v>0</v>
      </c>
      <c r="Z27" s="176">
        <v>9013</v>
      </c>
      <c r="AA27" s="27">
        <v>0</v>
      </c>
      <c r="AB27" s="5">
        <f t="shared" ref="AB27:AB33" si="59">(AA27/Z27)*100000</f>
        <v>0</v>
      </c>
      <c r="AC27" s="176">
        <v>9064</v>
      </c>
      <c r="AD27" s="185">
        <v>0</v>
      </c>
      <c r="AE27" s="5">
        <f t="shared" ref="AE27:AE33" si="60">(AD27/AC27)*100000</f>
        <v>0</v>
      </c>
      <c r="AF27" s="176">
        <v>9064</v>
      </c>
      <c r="AG27" s="185">
        <v>0</v>
      </c>
      <c r="AH27" s="5">
        <f t="shared" ref="AH27:AH33" si="61">(AG27/AF27)*100000</f>
        <v>0</v>
      </c>
      <c r="AI27" s="103" t="s">
        <v>193</v>
      </c>
      <c r="AJ27" s="3" t="s">
        <v>20</v>
      </c>
      <c r="AK27" s="80">
        <f t="shared" ref="AK27:AK33" si="62">D27+G27+J27+M27+P27</f>
        <v>1</v>
      </c>
      <c r="AL27" s="81">
        <f t="shared" ref="AL27:AL33" si="63">AK27/5</f>
        <v>0.2</v>
      </c>
      <c r="AM27" s="9">
        <f t="shared" ref="AM27:AM33" si="64">(C27+F27+I27+L27+O27)/5</f>
        <v>27202.6</v>
      </c>
      <c r="AN27" s="26">
        <f t="shared" ref="AN27:AN33" si="65">(AL27/AM27)*100000</f>
        <v>0.73522383889775245</v>
      </c>
      <c r="AO27" s="197"/>
      <c r="AP27" s="22"/>
      <c r="AQ27" s="82">
        <f t="shared" ref="AQ27:AQ33" si="66">U27+X27+AA27+AD27+AG27</f>
        <v>0</v>
      </c>
      <c r="AR27" s="26">
        <f t="shared" ref="AR27:AR33" si="67">AQ27/5</f>
        <v>0</v>
      </c>
      <c r="AS27" s="9">
        <f t="shared" ref="AS27:AS33" si="68">(T27+W27+Z27+AC27+AF27)/5</f>
        <v>9045.2000000000007</v>
      </c>
      <c r="AT27" s="26">
        <f t="shared" ref="AT27:AT94" si="69">(AR27/AS27)*100000</f>
        <v>0</v>
      </c>
      <c r="AU27" s="197"/>
      <c r="AV27" s="11"/>
      <c r="AW27" s="82">
        <f t="shared" si="51"/>
        <v>1</v>
      </c>
      <c r="AX27" s="26">
        <f t="shared" ref="AX27:AX33" si="70">AW27/10</f>
        <v>0.1</v>
      </c>
      <c r="AY27" s="50">
        <f t="shared" si="52"/>
        <v>4522.6996273935483</v>
      </c>
      <c r="AZ27" s="26">
        <f t="shared" ref="AZ27:AZ33" si="71">(AX27/AY27)*100000</f>
        <v>2.2110687916197178</v>
      </c>
      <c r="BA27" s="197"/>
    </row>
    <row r="28" spans="1:53" ht="15.75" x14ac:dyDescent="0.2">
      <c r="A28" s="103" t="s">
        <v>193</v>
      </c>
      <c r="B28" s="3" t="s">
        <v>21</v>
      </c>
      <c r="C28" s="7">
        <v>8801</v>
      </c>
      <c r="D28" s="8">
        <v>0</v>
      </c>
      <c r="E28" s="5">
        <f t="shared" si="50"/>
        <v>0</v>
      </c>
      <c r="F28" s="6">
        <v>45591</v>
      </c>
      <c r="G28" s="8">
        <v>1</v>
      </c>
      <c r="H28" s="5">
        <f t="shared" si="53"/>
        <v>2.1934153670680616</v>
      </c>
      <c r="I28" s="72">
        <v>45210</v>
      </c>
      <c r="J28" s="27">
        <v>0</v>
      </c>
      <c r="K28" s="5">
        <f t="shared" si="54"/>
        <v>0</v>
      </c>
      <c r="L28" s="173">
        <v>44793</v>
      </c>
      <c r="M28" s="27">
        <v>0</v>
      </c>
      <c r="N28" s="5">
        <f t="shared" si="55"/>
        <v>0</v>
      </c>
      <c r="O28" s="176">
        <v>44329</v>
      </c>
      <c r="P28" s="27">
        <v>1</v>
      </c>
      <c r="Q28" s="5">
        <f t="shared" si="56"/>
        <v>2.2558595952987885</v>
      </c>
      <c r="R28" s="103" t="s">
        <v>193</v>
      </c>
      <c r="S28" s="3" t="s">
        <v>21</v>
      </c>
      <c r="T28" s="176">
        <v>44329</v>
      </c>
      <c r="U28" s="27">
        <v>0</v>
      </c>
      <c r="V28" s="5">
        <f t="shared" si="57"/>
        <v>0</v>
      </c>
      <c r="W28" s="176">
        <v>44046</v>
      </c>
      <c r="X28" s="27">
        <v>0</v>
      </c>
      <c r="Y28" s="5">
        <f t="shared" si="58"/>
        <v>0</v>
      </c>
      <c r="Z28" s="176">
        <v>44175</v>
      </c>
      <c r="AA28" s="27">
        <v>0</v>
      </c>
      <c r="AB28" s="5">
        <f t="shared" si="59"/>
        <v>0</v>
      </c>
      <c r="AC28" s="176">
        <v>44255</v>
      </c>
      <c r="AD28" s="185">
        <v>0</v>
      </c>
      <c r="AE28" s="5">
        <f t="shared" si="60"/>
        <v>0</v>
      </c>
      <c r="AF28" s="176">
        <v>44255</v>
      </c>
      <c r="AG28" s="185">
        <v>0</v>
      </c>
      <c r="AH28" s="5">
        <f t="shared" si="61"/>
        <v>0</v>
      </c>
      <c r="AI28" s="103" t="s">
        <v>193</v>
      </c>
      <c r="AJ28" s="3" t="s">
        <v>21</v>
      </c>
      <c r="AK28" s="80">
        <f t="shared" si="62"/>
        <v>2</v>
      </c>
      <c r="AL28" s="81">
        <f t="shared" si="63"/>
        <v>0.4</v>
      </c>
      <c r="AM28" s="9">
        <f t="shared" si="64"/>
        <v>37744.800000000003</v>
      </c>
      <c r="AN28" s="26">
        <f t="shared" si="65"/>
        <v>1.0597486276255272</v>
      </c>
      <c r="AO28" s="197"/>
      <c r="AP28" s="22"/>
      <c r="AQ28" s="82">
        <f t="shared" si="66"/>
        <v>0</v>
      </c>
      <c r="AR28" s="26">
        <f t="shared" si="67"/>
        <v>0</v>
      </c>
      <c r="AS28" s="9">
        <f t="shared" si="68"/>
        <v>44212</v>
      </c>
      <c r="AT28" s="26">
        <f t="shared" si="69"/>
        <v>0</v>
      </c>
      <c r="AU28" s="197"/>
      <c r="AV28" s="11"/>
      <c r="AW28" s="82">
        <f t="shared" si="51"/>
        <v>2</v>
      </c>
      <c r="AX28" s="26">
        <f t="shared" si="70"/>
        <v>0.2</v>
      </c>
      <c r="AY28" s="50">
        <f t="shared" si="52"/>
        <v>22106.219341536707</v>
      </c>
      <c r="AZ28" s="26">
        <f t="shared" si="71"/>
        <v>0.90472277014011149</v>
      </c>
      <c r="BA28" s="197"/>
    </row>
    <row r="29" spans="1:53" ht="15.75" x14ac:dyDescent="0.2">
      <c r="A29" s="103" t="s">
        <v>193</v>
      </c>
      <c r="B29" s="3" t="s">
        <v>22</v>
      </c>
      <c r="C29" s="7">
        <v>45928</v>
      </c>
      <c r="D29" s="8">
        <v>0</v>
      </c>
      <c r="E29" s="5">
        <f t="shared" si="50"/>
        <v>0</v>
      </c>
      <c r="F29" s="6">
        <v>9252</v>
      </c>
      <c r="G29" s="8">
        <v>0</v>
      </c>
      <c r="H29" s="5">
        <f t="shared" si="53"/>
        <v>0</v>
      </c>
      <c r="I29" s="72">
        <v>9270</v>
      </c>
      <c r="J29" s="27">
        <v>0</v>
      </c>
      <c r="K29" s="5">
        <f t="shared" si="54"/>
        <v>0</v>
      </c>
      <c r="L29" s="173">
        <v>9152</v>
      </c>
      <c r="M29" s="27">
        <v>0</v>
      </c>
      <c r="N29" s="5">
        <f t="shared" si="55"/>
        <v>0</v>
      </c>
      <c r="O29" s="176">
        <v>9100</v>
      </c>
      <c r="P29" s="27">
        <v>0</v>
      </c>
      <c r="Q29" s="5">
        <f t="shared" si="56"/>
        <v>0</v>
      </c>
      <c r="R29" s="103" t="s">
        <v>193</v>
      </c>
      <c r="S29" s="3" t="s">
        <v>22</v>
      </c>
      <c r="T29" s="176">
        <v>9100</v>
      </c>
      <c r="U29" s="27">
        <v>0</v>
      </c>
      <c r="V29" s="5">
        <f t="shared" si="57"/>
        <v>0</v>
      </c>
      <c r="W29" s="176">
        <v>9105</v>
      </c>
      <c r="X29" s="27">
        <v>0</v>
      </c>
      <c r="Y29" s="5">
        <f t="shared" si="58"/>
        <v>0</v>
      </c>
      <c r="Z29" s="176">
        <v>9126</v>
      </c>
      <c r="AA29" s="27">
        <v>0</v>
      </c>
      <c r="AB29" s="5">
        <f t="shared" si="59"/>
        <v>0</v>
      </c>
      <c r="AC29" s="176">
        <v>9050</v>
      </c>
      <c r="AD29" s="185">
        <v>1</v>
      </c>
      <c r="AE29" s="5">
        <f t="shared" si="60"/>
        <v>11.049723756906078</v>
      </c>
      <c r="AF29" s="176">
        <v>9050</v>
      </c>
      <c r="AG29" s="185">
        <v>1</v>
      </c>
      <c r="AH29" s="5">
        <f t="shared" si="61"/>
        <v>11.049723756906078</v>
      </c>
      <c r="AI29" s="103" t="s">
        <v>193</v>
      </c>
      <c r="AJ29" s="3" t="s">
        <v>22</v>
      </c>
      <c r="AK29" s="80">
        <f t="shared" si="62"/>
        <v>0</v>
      </c>
      <c r="AL29" s="81">
        <f t="shared" si="63"/>
        <v>0</v>
      </c>
      <c r="AM29" s="9">
        <f t="shared" si="64"/>
        <v>16540.400000000001</v>
      </c>
      <c r="AN29" s="26">
        <f t="shared" si="65"/>
        <v>0</v>
      </c>
      <c r="AO29" s="197"/>
      <c r="AP29" s="22"/>
      <c r="AQ29" s="82">
        <f t="shared" si="66"/>
        <v>2</v>
      </c>
      <c r="AR29" s="26">
        <f t="shared" si="67"/>
        <v>0.4</v>
      </c>
      <c r="AS29" s="9">
        <f t="shared" si="68"/>
        <v>9086.2000000000007</v>
      </c>
      <c r="AT29" s="26">
        <f t="shared" si="69"/>
        <v>4.4022803812374809</v>
      </c>
      <c r="AU29" s="197"/>
      <c r="AV29" s="11"/>
      <c r="AW29" s="82">
        <f t="shared" si="51"/>
        <v>2</v>
      </c>
      <c r="AX29" s="26">
        <f t="shared" si="70"/>
        <v>0.2</v>
      </c>
      <c r="AY29" s="50">
        <f t="shared" si="52"/>
        <v>4543.1000000000004</v>
      </c>
      <c r="AZ29" s="26">
        <f t="shared" si="71"/>
        <v>4.4022803812374809</v>
      </c>
      <c r="BA29" s="197"/>
    </row>
    <row r="30" spans="1:53" ht="15.75" x14ac:dyDescent="0.2">
      <c r="A30" s="103" t="s">
        <v>193</v>
      </c>
      <c r="B30" s="3" t="s">
        <v>23</v>
      </c>
      <c r="C30" s="7">
        <v>9201</v>
      </c>
      <c r="D30" s="8">
        <v>0</v>
      </c>
      <c r="E30" s="5">
        <f t="shared" si="50"/>
        <v>0</v>
      </c>
      <c r="F30" s="6">
        <v>24087</v>
      </c>
      <c r="G30" s="8">
        <v>1</v>
      </c>
      <c r="H30" s="5">
        <f t="shared" si="53"/>
        <v>4.1516170548428608</v>
      </c>
      <c r="I30" s="72">
        <v>23994</v>
      </c>
      <c r="J30" s="27">
        <v>1</v>
      </c>
      <c r="K30" s="5">
        <f t="shared" si="54"/>
        <v>4.1677085938151199</v>
      </c>
      <c r="L30" s="173">
        <v>23772</v>
      </c>
      <c r="M30" s="27">
        <v>0</v>
      </c>
      <c r="N30" s="5">
        <f t="shared" si="55"/>
        <v>0</v>
      </c>
      <c r="O30" s="176">
        <v>23688</v>
      </c>
      <c r="P30" s="27">
        <v>0</v>
      </c>
      <c r="Q30" s="5">
        <f t="shared" si="56"/>
        <v>0</v>
      </c>
      <c r="R30" s="103" t="s">
        <v>193</v>
      </c>
      <c r="S30" s="3" t="s">
        <v>23</v>
      </c>
      <c r="T30" s="176">
        <v>23688</v>
      </c>
      <c r="U30" s="27">
        <v>1</v>
      </c>
      <c r="V30" s="5">
        <f t="shared" si="57"/>
        <v>4.2215467747382647</v>
      </c>
      <c r="W30" s="176">
        <v>23527</v>
      </c>
      <c r="X30" s="27">
        <v>0</v>
      </c>
      <c r="Y30" s="5">
        <f t="shared" si="58"/>
        <v>0</v>
      </c>
      <c r="Z30" s="176">
        <v>23933</v>
      </c>
      <c r="AA30" s="27">
        <v>0</v>
      </c>
      <c r="AB30" s="5">
        <f t="shared" si="59"/>
        <v>0</v>
      </c>
      <c r="AC30" s="176">
        <v>23934</v>
      </c>
      <c r="AD30" s="185">
        <v>1</v>
      </c>
      <c r="AE30" s="5">
        <f t="shared" si="60"/>
        <v>4.1781565973092674</v>
      </c>
      <c r="AF30" s="176">
        <v>23934</v>
      </c>
      <c r="AG30" s="185">
        <v>1</v>
      </c>
      <c r="AH30" s="5">
        <f t="shared" si="61"/>
        <v>4.1781565973092674</v>
      </c>
      <c r="AI30" s="103" t="s">
        <v>193</v>
      </c>
      <c r="AJ30" s="3" t="s">
        <v>23</v>
      </c>
      <c r="AK30" s="80">
        <f t="shared" si="62"/>
        <v>2</v>
      </c>
      <c r="AL30" s="81">
        <f t="shared" si="63"/>
        <v>0.4</v>
      </c>
      <c r="AM30" s="9">
        <f t="shared" si="64"/>
        <v>20948.400000000001</v>
      </c>
      <c r="AN30" s="26">
        <f t="shared" si="65"/>
        <v>1.909453705294915</v>
      </c>
      <c r="AO30" s="197"/>
      <c r="AP30" s="22"/>
      <c r="AQ30" s="82">
        <f t="shared" si="66"/>
        <v>3</v>
      </c>
      <c r="AR30" s="26">
        <f t="shared" si="67"/>
        <v>0.6</v>
      </c>
      <c r="AS30" s="9">
        <f t="shared" si="68"/>
        <v>23803.200000000001</v>
      </c>
      <c r="AT30" s="26">
        <f t="shared" si="69"/>
        <v>2.5206694898164952</v>
      </c>
      <c r="AU30" s="197"/>
      <c r="AV30" s="11"/>
      <c r="AW30" s="82">
        <f t="shared" si="51"/>
        <v>5</v>
      </c>
      <c r="AX30" s="26">
        <f t="shared" si="70"/>
        <v>0.5</v>
      </c>
      <c r="AY30" s="50">
        <f t="shared" si="52"/>
        <v>11902.431932564865</v>
      </c>
      <c r="AZ30" s="26">
        <f t="shared" si="71"/>
        <v>4.2008221751053068</v>
      </c>
      <c r="BA30" s="197"/>
    </row>
    <row r="31" spans="1:53" ht="15.75" x14ac:dyDescent="0.2">
      <c r="A31" s="103" t="s">
        <v>193</v>
      </c>
      <c r="B31" s="3" t="s">
        <v>24</v>
      </c>
      <c r="C31" s="7">
        <v>24182</v>
      </c>
      <c r="D31" s="8">
        <v>0</v>
      </c>
      <c r="E31" s="5">
        <f t="shared" si="50"/>
        <v>0</v>
      </c>
      <c r="F31" s="6">
        <v>14505</v>
      </c>
      <c r="G31" s="8">
        <v>0</v>
      </c>
      <c r="H31" s="5">
        <f t="shared" si="53"/>
        <v>0</v>
      </c>
      <c r="I31" s="72">
        <v>14381</v>
      </c>
      <c r="J31" s="27">
        <v>0</v>
      </c>
      <c r="K31" s="5">
        <f t="shared" si="54"/>
        <v>0</v>
      </c>
      <c r="L31" s="173">
        <v>13668</v>
      </c>
      <c r="M31" s="27">
        <v>0</v>
      </c>
      <c r="N31" s="5">
        <f t="shared" si="55"/>
        <v>0</v>
      </c>
      <c r="O31" s="176">
        <v>13544</v>
      </c>
      <c r="P31" s="27">
        <v>0</v>
      </c>
      <c r="Q31" s="5">
        <f t="shared" si="56"/>
        <v>0</v>
      </c>
      <c r="R31" s="103" t="s">
        <v>193</v>
      </c>
      <c r="S31" s="3" t="s">
        <v>24</v>
      </c>
      <c r="T31" s="176">
        <v>13544</v>
      </c>
      <c r="U31" s="27">
        <v>0</v>
      </c>
      <c r="V31" s="5">
        <f t="shared" si="57"/>
        <v>0</v>
      </c>
      <c r="W31" s="176">
        <v>12961</v>
      </c>
      <c r="X31" s="27">
        <v>0</v>
      </c>
      <c r="Y31" s="5">
        <f t="shared" si="58"/>
        <v>0</v>
      </c>
      <c r="Z31" s="176">
        <v>13178</v>
      </c>
      <c r="AA31" s="27">
        <v>0</v>
      </c>
      <c r="AB31" s="5">
        <f t="shared" si="59"/>
        <v>0</v>
      </c>
      <c r="AC31" s="176">
        <v>12839</v>
      </c>
      <c r="AD31" s="185">
        <v>0</v>
      </c>
      <c r="AE31" s="5">
        <f t="shared" si="60"/>
        <v>0</v>
      </c>
      <c r="AF31" s="176">
        <v>12839</v>
      </c>
      <c r="AG31" s="185">
        <v>0</v>
      </c>
      <c r="AH31" s="5">
        <f t="shared" si="61"/>
        <v>0</v>
      </c>
      <c r="AI31" s="103" t="s">
        <v>193</v>
      </c>
      <c r="AJ31" s="3" t="s">
        <v>24</v>
      </c>
      <c r="AK31" s="80">
        <f t="shared" si="62"/>
        <v>0</v>
      </c>
      <c r="AL31" s="81">
        <f t="shared" si="63"/>
        <v>0</v>
      </c>
      <c r="AM31" s="9">
        <f t="shared" si="64"/>
        <v>16056</v>
      </c>
      <c r="AN31" s="26">
        <f t="shared" si="65"/>
        <v>0</v>
      </c>
      <c r="AO31" s="197"/>
      <c r="AP31" s="22"/>
      <c r="AQ31" s="82">
        <f t="shared" si="66"/>
        <v>0</v>
      </c>
      <c r="AR31" s="26">
        <f t="shared" si="67"/>
        <v>0</v>
      </c>
      <c r="AS31" s="9">
        <f t="shared" si="68"/>
        <v>13072.2</v>
      </c>
      <c r="AT31" s="26">
        <f t="shared" si="69"/>
        <v>0</v>
      </c>
      <c r="AU31" s="197"/>
      <c r="AV31" s="11"/>
      <c r="AW31" s="82">
        <f t="shared" si="51"/>
        <v>0</v>
      </c>
      <c r="AX31" s="26">
        <f t="shared" si="70"/>
        <v>0</v>
      </c>
      <c r="AY31" s="50">
        <f t="shared" si="52"/>
        <v>6536.1</v>
      </c>
      <c r="AZ31" s="26">
        <f t="shared" si="71"/>
        <v>0</v>
      </c>
      <c r="BA31" s="197"/>
    </row>
    <row r="32" spans="1:53" ht="15.75" x14ac:dyDescent="0.2">
      <c r="A32" s="103" t="s">
        <v>193</v>
      </c>
      <c r="B32" s="3" t="s">
        <v>25</v>
      </c>
      <c r="C32" s="7">
        <v>14668</v>
      </c>
      <c r="D32" s="8">
        <v>0</v>
      </c>
      <c r="E32" s="5">
        <f t="shared" si="50"/>
        <v>0</v>
      </c>
      <c r="F32" s="6">
        <v>13111</v>
      </c>
      <c r="G32" s="8">
        <v>0</v>
      </c>
      <c r="H32" s="5">
        <f t="shared" si="53"/>
        <v>0</v>
      </c>
      <c r="I32" s="72">
        <v>12942</v>
      </c>
      <c r="J32" s="27">
        <v>0</v>
      </c>
      <c r="K32" s="5">
        <f t="shared" si="54"/>
        <v>0</v>
      </c>
      <c r="L32" s="173">
        <v>13017</v>
      </c>
      <c r="M32" s="27">
        <v>0</v>
      </c>
      <c r="N32" s="5">
        <f t="shared" si="55"/>
        <v>0</v>
      </c>
      <c r="O32" s="176">
        <v>12813</v>
      </c>
      <c r="P32" s="27">
        <v>0</v>
      </c>
      <c r="Q32" s="5">
        <f t="shared" si="56"/>
        <v>0</v>
      </c>
      <c r="R32" s="103" t="s">
        <v>193</v>
      </c>
      <c r="S32" s="3" t="s">
        <v>25</v>
      </c>
      <c r="T32" s="176">
        <v>12813</v>
      </c>
      <c r="U32" s="27">
        <v>0</v>
      </c>
      <c r="V32" s="5">
        <f t="shared" si="57"/>
        <v>0</v>
      </c>
      <c r="W32" s="176">
        <v>12726</v>
      </c>
      <c r="X32" s="27">
        <v>0</v>
      </c>
      <c r="Y32" s="5">
        <f t="shared" si="58"/>
        <v>0</v>
      </c>
      <c r="Z32" s="176">
        <v>12854</v>
      </c>
      <c r="AA32" s="27">
        <v>0</v>
      </c>
      <c r="AB32" s="5">
        <f t="shared" si="59"/>
        <v>0</v>
      </c>
      <c r="AC32" s="176">
        <v>12929</v>
      </c>
      <c r="AD32" s="185">
        <v>0</v>
      </c>
      <c r="AE32" s="5">
        <f t="shared" si="60"/>
        <v>0</v>
      </c>
      <c r="AF32" s="176">
        <v>12929</v>
      </c>
      <c r="AG32" s="185">
        <v>0</v>
      </c>
      <c r="AH32" s="5">
        <f t="shared" si="61"/>
        <v>0</v>
      </c>
      <c r="AI32" s="103" t="s">
        <v>193</v>
      </c>
      <c r="AJ32" s="3" t="s">
        <v>25</v>
      </c>
      <c r="AK32" s="80">
        <f t="shared" si="62"/>
        <v>0</v>
      </c>
      <c r="AL32" s="81">
        <f t="shared" si="63"/>
        <v>0</v>
      </c>
      <c r="AM32" s="9">
        <f t="shared" si="64"/>
        <v>13310.2</v>
      </c>
      <c r="AN32" s="26">
        <f t="shared" si="65"/>
        <v>0</v>
      </c>
      <c r="AO32" s="197"/>
      <c r="AP32" s="22"/>
      <c r="AQ32" s="82">
        <f t="shared" si="66"/>
        <v>0</v>
      </c>
      <c r="AR32" s="26">
        <f t="shared" si="67"/>
        <v>0</v>
      </c>
      <c r="AS32" s="9">
        <f t="shared" si="68"/>
        <v>12850.2</v>
      </c>
      <c r="AT32" s="26">
        <f t="shared" si="69"/>
        <v>0</v>
      </c>
      <c r="AU32" s="197"/>
      <c r="AV32" s="11"/>
      <c r="AW32" s="82">
        <f t="shared" si="51"/>
        <v>0</v>
      </c>
      <c r="AX32" s="26">
        <f t="shared" si="70"/>
        <v>0</v>
      </c>
      <c r="AY32" s="50">
        <f t="shared" si="52"/>
        <v>6425.1</v>
      </c>
      <c r="AZ32" s="26">
        <f t="shared" si="71"/>
        <v>0</v>
      </c>
      <c r="BA32" s="197"/>
    </row>
    <row r="33" spans="1:54" ht="15.75" x14ac:dyDescent="0.2">
      <c r="A33" s="104"/>
      <c r="B33" s="14" t="s">
        <v>9</v>
      </c>
      <c r="C33" s="19">
        <v>13316</v>
      </c>
      <c r="D33" s="17">
        <f>SUM(D26:D32)</f>
        <v>4</v>
      </c>
      <c r="E33" s="18">
        <f t="shared" si="50"/>
        <v>30.039050765995796</v>
      </c>
      <c r="F33" s="19">
        <v>204608</v>
      </c>
      <c r="G33" s="20">
        <f>SUM(G26:G32)</f>
        <v>2</v>
      </c>
      <c r="H33" s="18">
        <f t="shared" ref="H33" si="72">G33/F33*100000</f>
        <v>0.97747888645605263</v>
      </c>
      <c r="I33" s="19">
        <f>SUM(I26:I32)</f>
        <v>216030</v>
      </c>
      <c r="J33" s="20">
        <f>SUM(J26:J32)</f>
        <v>1</v>
      </c>
      <c r="K33" s="18">
        <f t="shared" si="54"/>
        <v>0.46289867148081287</v>
      </c>
      <c r="L33" s="19">
        <f>SUM(L26:L32)</f>
        <v>216809</v>
      </c>
      <c r="M33" s="20">
        <f>SUM(M26:M32)</f>
        <v>1</v>
      </c>
      <c r="N33" s="18">
        <f t="shared" si="55"/>
        <v>0.46123546531739923</v>
      </c>
      <c r="O33" s="19">
        <f>SUM(O26:O32)</f>
        <v>215601</v>
      </c>
      <c r="P33" s="20">
        <f>SUM(P26:P32)</f>
        <v>3</v>
      </c>
      <c r="Q33" s="18">
        <f t="shared" si="56"/>
        <v>1.3914592232874616</v>
      </c>
      <c r="R33" s="104"/>
      <c r="S33" s="14" t="s">
        <v>9</v>
      </c>
      <c r="T33" s="19">
        <f>SUM(T26:T32)</f>
        <v>215601</v>
      </c>
      <c r="U33" s="20">
        <f>SUM(U26:U32)</f>
        <v>4</v>
      </c>
      <c r="V33" s="18">
        <f t="shared" si="57"/>
        <v>1.8552789643832819</v>
      </c>
      <c r="W33" s="19">
        <f>SUM(W26:W32)</f>
        <v>214608</v>
      </c>
      <c r="X33" s="20">
        <f>SUM(X26:X32)</f>
        <v>3</v>
      </c>
      <c r="Y33" s="18">
        <f t="shared" si="58"/>
        <v>1.3978975620666516</v>
      </c>
      <c r="Z33" s="19">
        <f>SUM(Z26:Z32)</f>
        <v>216736</v>
      </c>
      <c r="AA33" s="20">
        <f>SUM(AA26:AA32)</f>
        <v>3</v>
      </c>
      <c r="AB33" s="18">
        <f t="shared" si="59"/>
        <v>1.3841724494315666</v>
      </c>
      <c r="AC33" s="19">
        <f>SUM(AC26:AC32)</f>
        <v>216969</v>
      </c>
      <c r="AD33" s="20">
        <f>SUM(AD26:AD32)</f>
        <v>9</v>
      </c>
      <c r="AE33" s="18">
        <f t="shared" si="60"/>
        <v>4.1480580175048045</v>
      </c>
      <c r="AF33" s="19">
        <f>SUM(AF26:AF32)</f>
        <v>216969</v>
      </c>
      <c r="AG33" s="20">
        <f>SUM(AG26:AG32)</f>
        <v>9</v>
      </c>
      <c r="AH33" s="18">
        <f t="shared" si="61"/>
        <v>4.1480580175048045</v>
      </c>
      <c r="AI33" s="104"/>
      <c r="AJ33" s="14" t="s">
        <v>9</v>
      </c>
      <c r="AK33" s="48">
        <f t="shared" si="62"/>
        <v>11</v>
      </c>
      <c r="AL33" s="15">
        <f t="shared" si="63"/>
        <v>2.2000000000000002</v>
      </c>
      <c r="AM33" s="52">
        <f t="shared" si="64"/>
        <v>173272.8</v>
      </c>
      <c r="AN33" s="16">
        <f t="shared" si="65"/>
        <v>1.2696741785208068</v>
      </c>
      <c r="AO33" s="46"/>
      <c r="AP33" s="46"/>
      <c r="AQ33" s="45">
        <f t="shared" si="66"/>
        <v>28</v>
      </c>
      <c r="AR33" s="16">
        <f t="shared" si="67"/>
        <v>5.6</v>
      </c>
      <c r="AS33" s="52">
        <f t="shared" si="68"/>
        <v>216176.6</v>
      </c>
      <c r="AT33" s="16">
        <f t="shared" si="69"/>
        <v>2.5904746397158616</v>
      </c>
      <c r="AU33" s="54"/>
      <c r="AV33" s="54"/>
      <c r="AW33" s="45">
        <f t="shared" si="51"/>
        <v>39</v>
      </c>
      <c r="AX33" s="16">
        <f t="shared" si="70"/>
        <v>3.9</v>
      </c>
      <c r="AY33" s="55">
        <f t="shared" si="52"/>
        <v>108091.49406637895</v>
      </c>
      <c r="AZ33" s="16">
        <f t="shared" si="71"/>
        <v>3.6080544854019792</v>
      </c>
      <c r="BA33" s="54"/>
    </row>
    <row r="34" spans="1:54" ht="15.75" x14ac:dyDescent="0.2">
      <c r="A34" s="102"/>
      <c r="B34" s="94" t="s">
        <v>177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102"/>
      <c r="S34" s="94" t="s">
        <v>177</v>
      </c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102"/>
      <c r="AJ34" s="94" t="s">
        <v>177</v>
      </c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</row>
    <row r="35" spans="1:54" ht="15.75" x14ac:dyDescent="0.2">
      <c r="A35" s="103" t="s">
        <v>194</v>
      </c>
      <c r="B35" s="3" t="s">
        <v>26</v>
      </c>
      <c r="C35" s="7">
        <v>43801</v>
      </c>
      <c r="D35" s="8">
        <v>1</v>
      </c>
      <c r="E35" s="5">
        <f t="shared" ref="E35:E44" si="73">D35/C35*100000</f>
        <v>2.2830528983356544</v>
      </c>
      <c r="F35" s="6">
        <v>44176</v>
      </c>
      <c r="G35" s="8">
        <v>0</v>
      </c>
      <c r="H35" s="5">
        <f>(G35/F35)*100000</f>
        <v>0</v>
      </c>
      <c r="I35" s="72">
        <v>44249</v>
      </c>
      <c r="J35" s="27">
        <v>0</v>
      </c>
      <c r="K35" s="5">
        <f>(J35/I35)*100000</f>
        <v>0</v>
      </c>
      <c r="L35" s="173">
        <v>44485</v>
      </c>
      <c r="M35" s="27">
        <v>0</v>
      </c>
      <c r="N35" s="5">
        <f>(M35/L35)*100000</f>
        <v>0</v>
      </c>
      <c r="O35" s="176">
        <v>44544</v>
      </c>
      <c r="P35" s="27">
        <v>2</v>
      </c>
      <c r="Q35" s="5">
        <f>(P35/O35)*100000</f>
        <v>4.4899425287356323</v>
      </c>
      <c r="R35" s="103" t="s">
        <v>194</v>
      </c>
      <c r="S35" s="3" t="s">
        <v>26</v>
      </c>
      <c r="T35" s="176">
        <v>44544</v>
      </c>
      <c r="U35" s="27">
        <v>0</v>
      </c>
      <c r="V35" s="5">
        <f>(U35/T35)*100000</f>
        <v>0</v>
      </c>
      <c r="W35" s="176">
        <v>44854</v>
      </c>
      <c r="X35" s="27">
        <v>1</v>
      </c>
      <c r="Y35" s="5">
        <f>(X35/W35)*100000</f>
        <v>2.2294555669505507</v>
      </c>
      <c r="Z35" s="176">
        <v>45609</v>
      </c>
      <c r="AA35" s="184">
        <v>1</v>
      </c>
      <c r="AB35" s="5">
        <f>(AA35/Z35)*100000</f>
        <v>2.1925497160648115</v>
      </c>
      <c r="AC35" s="176">
        <v>45641</v>
      </c>
      <c r="AD35" s="185">
        <v>0</v>
      </c>
      <c r="AE35" s="5">
        <f>(AD35/AC35)*100000</f>
        <v>0</v>
      </c>
      <c r="AF35" s="176">
        <v>45641</v>
      </c>
      <c r="AG35" s="185">
        <v>0</v>
      </c>
      <c r="AH35" s="5">
        <f>(AG35/AF35)*100000</f>
        <v>0</v>
      </c>
      <c r="AI35" s="103" t="s">
        <v>194</v>
      </c>
      <c r="AJ35" s="3" t="s">
        <v>26</v>
      </c>
      <c r="AK35" s="80">
        <f>D35+G35+J35+M35+P35</f>
        <v>3</v>
      </c>
      <c r="AL35" s="81">
        <f>AK35/5</f>
        <v>0.6</v>
      </c>
      <c r="AM35" s="9">
        <f>(C35+F35+I35+L35+O35)/5</f>
        <v>44251</v>
      </c>
      <c r="AN35" s="26">
        <f>(AL35/AM35)*100000</f>
        <v>1.3559015615466317</v>
      </c>
      <c r="AO35" s="197">
        <f>SUM(AK35,AK36,AK37,AK38,AK39,AK40,AK42,AK41)</f>
        <v>39</v>
      </c>
      <c r="AP35" s="13"/>
      <c r="AQ35" s="82">
        <f>U35+X35+AA35+AD35+AG35</f>
        <v>2</v>
      </c>
      <c r="AR35" s="26">
        <f>AQ35/5</f>
        <v>0.4</v>
      </c>
      <c r="AS35" s="9">
        <f t="shared" ref="AS35:AS64" si="74">SUM(T35,W35,Z35,AC35,AF35)/5</f>
        <v>45257.8</v>
      </c>
      <c r="AT35" s="26">
        <f t="shared" si="69"/>
        <v>0.88382555051283984</v>
      </c>
      <c r="AU35" s="197">
        <f>SUM(AQ35:AQ42)</f>
        <v>53</v>
      </c>
      <c r="AV35" s="11"/>
      <c r="AW35" s="82">
        <f t="shared" si="51"/>
        <v>5</v>
      </c>
      <c r="AX35" s="26">
        <f>AW35/10</f>
        <v>0.5</v>
      </c>
      <c r="AY35" s="50">
        <f t="shared" ref="AY35:AY47" si="75">SUM(B35,E35,H35,K35,N35,T35,W35,Z35,AC35,AF35)/10</f>
        <v>22629.128305289832</v>
      </c>
      <c r="AZ35" s="26">
        <f>(AX35/AY35)*100000</f>
        <v>2.2095415839907497</v>
      </c>
      <c r="BA35" s="197">
        <f>SUM(AO35,AU35)</f>
        <v>92</v>
      </c>
    </row>
    <row r="36" spans="1:54" ht="15.75" x14ac:dyDescent="0.2">
      <c r="A36" s="103" t="s">
        <v>194</v>
      </c>
      <c r="B36" s="3" t="s">
        <v>27</v>
      </c>
      <c r="C36" s="7">
        <v>12831</v>
      </c>
      <c r="D36" s="8">
        <v>0</v>
      </c>
      <c r="E36" s="5">
        <f t="shared" si="73"/>
        <v>0</v>
      </c>
      <c r="F36" s="6">
        <v>12772</v>
      </c>
      <c r="G36" s="8">
        <v>1</v>
      </c>
      <c r="H36" s="5">
        <f t="shared" ref="H36:H44" si="76">(G36/F36)*100000</f>
        <v>7.8296273097400571</v>
      </c>
      <c r="I36" s="72">
        <v>12879</v>
      </c>
      <c r="J36" s="27">
        <v>1</v>
      </c>
      <c r="K36" s="5">
        <f t="shared" ref="K36:K45" si="77">(J36/I36)*100000</f>
        <v>7.7645779951859613</v>
      </c>
      <c r="L36" s="173">
        <v>12371</v>
      </c>
      <c r="M36" s="27">
        <v>0</v>
      </c>
      <c r="N36" s="5">
        <f t="shared" ref="N36:N45" si="78">(M36/L36)*100000</f>
        <v>0</v>
      </c>
      <c r="O36" s="176">
        <v>12294</v>
      </c>
      <c r="P36" s="27">
        <v>0</v>
      </c>
      <c r="Q36" s="5">
        <f t="shared" ref="Q36:Q45" si="79">(P36/O36)*100000</f>
        <v>0</v>
      </c>
      <c r="R36" s="103" t="s">
        <v>194</v>
      </c>
      <c r="S36" s="3" t="s">
        <v>27</v>
      </c>
      <c r="T36" s="176">
        <v>12294</v>
      </c>
      <c r="U36" s="27">
        <v>1</v>
      </c>
      <c r="V36" s="5">
        <f t="shared" ref="V36:V45" si="80">(U36/T36)*100000</f>
        <v>8.1340491296567432</v>
      </c>
      <c r="W36" s="176">
        <v>12295</v>
      </c>
      <c r="X36" s="27">
        <v>0</v>
      </c>
      <c r="Y36" s="5">
        <f t="shared" ref="Y36:Y45" si="81">(X36/W36)*100000</f>
        <v>0</v>
      </c>
      <c r="Z36" s="176">
        <v>12551</v>
      </c>
      <c r="AA36" s="184">
        <v>7</v>
      </c>
      <c r="AB36" s="5">
        <f t="shared" ref="AB36:AB45" si="82">(AA36/Z36)*100000</f>
        <v>55.772448410485225</v>
      </c>
      <c r="AC36" s="176">
        <v>12520</v>
      </c>
      <c r="AD36" s="185">
        <v>2</v>
      </c>
      <c r="AE36" s="5">
        <f t="shared" ref="AE36:AE45" si="83">(AD36/AC36)*100000</f>
        <v>15.974440894568691</v>
      </c>
      <c r="AF36" s="176">
        <v>12520</v>
      </c>
      <c r="AG36" s="185">
        <v>2</v>
      </c>
      <c r="AH36" s="5">
        <f t="shared" ref="AH36:AH45" si="84">(AG36/AF36)*100000</f>
        <v>15.974440894568691</v>
      </c>
      <c r="AI36" s="103" t="s">
        <v>194</v>
      </c>
      <c r="AJ36" s="3" t="s">
        <v>27</v>
      </c>
      <c r="AK36" s="80">
        <f t="shared" ref="AK36:AK45" si="85">D36+G36+J36+M36+P36</f>
        <v>2</v>
      </c>
      <c r="AL36" s="81">
        <f t="shared" ref="AL36:AL45" si="86">AK36/5</f>
        <v>0.4</v>
      </c>
      <c r="AM36" s="9">
        <f t="shared" ref="AM36:AM45" si="87">(C36+F36+I36+L36+O36)/5</f>
        <v>12629.4</v>
      </c>
      <c r="AN36" s="26">
        <f t="shared" ref="AN36:AN45" si="88">(AL36/AM36)*100000</f>
        <v>3.1672130109110488</v>
      </c>
      <c r="AO36" s="197"/>
      <c r="AP36" s="13"/>
      <c r="AQ36" s="82">
        <f t="shared" ref="AQ36:AQ44" si="89">SUM(U36,X36,AA36,AD36,AG36)</f>
        <v>12</v>
      </c>
      <c r="AR36" s="26">
        <f t="shared" ref="AR36:AR45" si="90">AQ36/5</f>
        <v>2.4</v>
      </c>
      <c r="AS36" s="9">
        <f t="shared" si="74"/>
        <v>12436</v>
      </c>
      <c r="AT36" s="26">
        <f t="shared" si="69"/>
        <v>19.298809906722418</v>
      </c>
      <c r="AU36" s="197"/>
      <c r="AV36" s="11"/>
      <c r="AW36" s="82">
        <f t="shared" si="51"/>
        <v>14</v>
      </c>
      <c r="AX36" s="26">
        <f t="shared" ref="AX36:AX45" si="91">AW36/10</f>
        <v>1.4</v>
      </c>
      <c r="AY36" s="50">
        <f t="shared" si="75"/>
        <v>6219.5594205304924</v>
      </c>
      <c r="AZ36" s="26">
        <f t="shared" ref="AZ36:AZ45" si="92">(AX36/AY36)*100000</f>
        <v>22.509633003563909</v>
      </c>
      <c r="BA36" s="197"/>
    </row>
    <row r="37" spans="1:54" ht="15.75" x14ac:dyDescent="0.2">
      <c r="A37" s="103" t="s">
        <v>194</v>
      </c>
      <c r="B37" s="3" t="s">
        <v>28</v>
      </c>
      <c r="C37" s="7">
        <v>12226</v>
      </c>
      <c r="D37" s="8">
        <v>0</v>
      </c>
      <c r="E37" s="5">
        <f t="shared" si="73"/>
        <v>0</v>
      </c>
      <c r="F37" s="6">
        <v>12274</v>
      </c>
      <c r="G37" s="8">
        <v>0</v>
      </c>
      <c r="H37" s="5">
        <f t="shared" si="76"/>
        <v>0</v>
      </c>
      <c r="I37" s="72">
        <v>12150</v>
      </c>
      <c r="J37" s="27">
        <v>0</v>
      </c>
      <c r="K37" s="5">
        <f t="shared" si="77"/>
        <v>0</v>
      </c>
      <c r="L37" s="173">
        <v>12126</v>
      </c>
      <c r="M37" s="27">
        <v>0</v>
      </c>
      <c r="N37" s="5">
        <f t="shared" si="78"/>
        <v>0</v>
      </c>
      <c r="O37" s="176">
        <v>12291</v>
      </c>
      <c r="P37" s="27">
        <v>0</v>
      </c>
      <c r="Q37" s="5">
        <f t="shared" si="79"/>
        <v>0</v>
      </c>
      <c r="R37" s="103" t="s">
        <v>194</v>
      </c>
      <c r="S37" s="3" t="s">
        <v>28</v>
      </c>
      <c r="T37" s="176">
        <v>12291</v>
      </c>
      <c r="U37" s="27">
        <v>0</v>
      </c>
      <c r="V37" s="5">
        <f t="shared" si="80"/>
        <v>0</v>
      </c>
      <c r="W37" s="176">
        <v>12269</v>
      </c>
      <c r="X37" s="27">
        <v>0</v>
      </c>
      <c r="Y37" s="5">
        <f t="shared" si="81"/>
        <v>0</v>
      </c>
      <c r="Z37" s="176">
        <v>12635</v>
      </c>
      <c r="AA37" s="184">
        <v>1</v>
      </c>
      <c r="AB37" s="5">
        <f t="shared" si="82"/>
        <v>7.9145231499802131</v>
      </c>
      <c r="AC37" s="176">
        <v>12749</v>
      </c>
      <c r="AD37" s="185">
        <v>0</v>
      </c>
      <c r="AE37" s="5">
        <f t="shared" si="83"/>
        <v>0</v>
      </c>
      <c r="AF37" s="176">
        <v>12749</v>
      </c>
      <c r="AG37" s="185">
        <v>0</v>
      </c>
      <c r="AH37" s="5">
        <f t="shared" si="84"/>
        <v>0</v>
      </c>
      <c r="AI37" s="103" t="s">
        <v>194</v>
      </c>
      <c r="AJ37" s="3" t="s">
        <v>28</v>
      </c>
      <c r="AK37" s="80">
        <f t="shared" si="85"/>
        <v>0</v>
      </c>
      <c r="AL37" s="81">
        <f t="shared" si="86"/>
        <v>0</v>
      </c>
      <c r="AM37" s="9">
        <f t="shared" si="87"/>
        <v>12213.4</v>
      </c>
      <c r="AN37" s="26">
        <f t="shared" si="88"/>
        <v>0</v>
      </c>
      <c r="AO37" s="197"/>
      <c r="AP37" s="13"/>
      <c r="AQ37" s="82">
        <f t="shared" si="89"/>
        <v>1</v>
      </c>
      <c r="AR37" s="26">
        <f t="shared" si="90"/>
        <v>0.2</v>
      </c>
      <c r="AS37" s="9">
        <f t="shared" si="74"/>
        <v>12538.6</v>
      </c>
      <c r="AT37" s="26">
        <f t="shared" si="69"/>
        <v>1.5950744102212366</v>
      </c>
      <c r="AU37" s="197"/>
      <c r="AV37" s="11"/>
      <c r="AW37" s="82">
        <f t="shared" si="51"/>
        <v>1</v>
      </c>
      <c r="AX37" s="26">
        <f t="shared" si="91"/>
        <v>0.1</v>
      </c>
      <c r="AY37" s="50">
        <f t="shared" si="75"/>
        <v>6269.3</v>
      </c>
      <c r="AZ37" s="26">
        <f t="shared" si="92"/>
        <v>1.5950744102212366</v>
      </c>
      <c r="BA37" s="197"/>
    </row>
    <row r="38" spans="1:54" ht="15.75" x14ac:dyDescent="0.2">
      <c r="A38" s="103" t="s">
        <v>194</v>
      </c>
      <c r="B38" s="3" t="s">
        <v>29</v>
      </c>
      <c r="C38" s="7">
        <v>18757</v>
      </c>
      <c r="D38" s="8">
        <v>0</v>
      </c>
      <c r="E38" s="5">
        <f t="shared" si="73"/>
        <v>0</v>
      </c>
      <c r="F38" s="6">
        <v>18906</v>
      </c>
      <c r="G38" s="8">
        <v>0</v>
      </c>
      <c r="H38" s="5">
        <f t="shared" si="76"/>
        <v>0</v>
      </c>
      <c r="I38" s="72">
        <v>19035</v>
      </c>
      <c r="J38" s="27">
        <v>0</v>
      </c>
      <c r="K38" s="5">
        <f t="shared" si="77"/>
        <v>0</v>
      </c>
      <c r="L38" s="173">
        <v>19288</v>
      </c>
      <c r="M38" s="27">
        <v>0</v>
      </c>
      <c r="N38" s="5">
        <f t="shared" si="78"/>
        <v>0</v>
      </c>
      <c r="O38" s="176">
        <v>19460</v>
      </c>
      <c r="P38" s="27">
        <v>0</v>
      </c>
      <c r="Q38" s="5">
        <f t="shared" si="79"/>
        <v>0</v>
      </c>
      <c r="R38" s="103" t="s">
        <v>194</v>
      </c>
      <c r="S38" s="3" t="s">
        <v>29</v>
      </c>
      <c r="T38" s="176">
        <v>19460</v>
      </c>
      <c r="U38" s="27">
        <v>0</v>
      </c>
      <c r="V38" s="5">
        <f t="shared" si="80"/>
        <v>0</v>
      </c>
      <c r="W38" s="176">
        <v>19600</v>
      </c>
      <c r="X38" s="27">
        <v>0</v>
      </c>
      <c r="Y38" s="5">
        <f t="shared" si="81"/>
        <v>0</v>
      </c>
      <c r="Z38" s="176">
        <v>19923</v>
      </c>
      <c r="AA38" s="184">
        <v>0</v>
      </c>
      <c r="AB38" s="5">
        <f t="shared" si="82"/>
        <v>0</v>
      </c>
      <c r="AC38" s="176">
        <v>20117</v>
      </c>
      <c r="AD38" s="185">
        <v>0</v>
      </c>
      <c r="AE38" s="5">
        <f t="shared" si="83"/>
        <v>0</v>
      </c>
      <c r="AF38" s="176">
        <v>20117</v>
      </c>
      <c r="AG38" s="185">
        <v>0</v>
      </c>
      <c r="AH38" s="5">
        <f t="shared" si="84"/>
        <v>0</v>
      </c>
      <c r="AI38" s="103" t="s">
        <v>194</v>
      </c>
      <c r="AJ38" s="3" t="s">
        <v>29</v>
      </c>
      <c r="AK38" s="80">
        <f t="shared" si="85"/>
        <v>0</v>
      </c>
      <c r="AL38" s="81">
        <f t="shared" si="86"/>
        <v>0</v>
      </c>
      <c r="AM38" s="9">
        <f t="shared" si="87"/>
        <v>19089.2</v>
      </c>
      <c r="AN38" s="26">
        <f t="shared" si="88"/>
        <v>0</v>
      </c>
      <c r="AO38" s="197"/>
      <c r="AP38" s="13"/>
      <c r="AQ38" s="82">
        <f t="shared" si="89"/>
        <v>0</v>
      </c>
      <c r="AR38" s="26">
        <f t="shared" si="90"/>
        <v>0</v>
      </c>
      <c r="AS38" s="9">
        <f t="shared" si="74"/>
        <v>19843.400000000001</v>
      </c>
      <c r="AT38" s="26">
        <f t="shared" si="69"/>
        <v>0</v>
      </c>
      <c r="AU38" s="197"/>
      <c r="AV38" s="11"/>
      <c r="AW38" s="82">
        <f t="shared" si="51"/>
        <v>0</v>
      </c>
      <c r="AX38" s="26">
        <f t="shared" si="91"/>
        <v>0</v>
      </c>
      <c r="AY38" s="50">
        <f t="shared" si="75"/>
        <v>9921.7000000000007</v>
      </c>
      <c r="AZ38" s="26">
        <f t="shared" si="92"/>
        <v>0</v>
      </c>
      <c r="BA38" s="197"/>
    </row>
    <row r="39" spans="1:54" ht="15.75" x14ac:dyDescent="0.2">
      <c r="A39" s="103" t="s">
        <v>194</v>
      </c>
      <c r="B39" s="3" t="s">
        <v>30</v>
      </c>
      <c r="C39" s="7">
        <v>27060</v>
      </c>
      <c r="D39" s="8">
        <v>1</v>
      </c>
      <c r="E39" s="5">
        <f t="shared" si="73"/>
        <v>3.695491500369549</v>
      </c>
      <c r="F39" s="6">
        <v>26989</v>
      </c>
      <c r="G39" s="8">
        <v>0</v>
      </c>
      <c r="H39" s="5">
        <f t="shared" si="76"/>
        <v>0</v>
      </c>
      <c r="I39" s="72">
        <v>27102</v>
      </c>
      <c r="J39" s="27">
        <v>2</v>
      </c>
      <c r="K39" s="5">
        <f t="shared" si="77"/>
        <v>7.3795291860379306</v>
      </c>
      <c r="L39" s="173">
        <v>27432</v>
      </c>
      <c r="M39" s="27">
        <v>0</v>
      </c>
      <c r="N39" s="5">
        <f t="shared" si="78"/>
        <v>0</v>
      </c>
      <c r="O39" s="176">
        <v>27771</v>
      </c>
      <c r="P39" s="27">
        <v>0</v>
      </c>
      <c r="Q39" s="5">
        <f t="shared" si="79"/>
        <v>0</v>
      </c>
      <c r="R39" s="103" t="s">
        <v>194</v>
      </c>
      <c r="S39" s="3" t="s">
        <v>30</v>
      </c>
      <c r="T39" s="176">
        <v>27771</v>
      </c>
      <c r="U39" s="27">
        <v>0</v>
      </c>
      <c r="V39" s="5">
        <f t="shared" si="80"/>
        <v>0</v>
      </c>
      <c r="W39" s="176">
        <v>27787</v>
      </c>
      <c r="X39" s="27">
        <v>0</v>
      </c>
      <c r="Y39" s="5">
        <f t="shared" si="81"/>
        <v>0</v>
      </c>
      <c r="Z39" s="176">
        <v>28467</v>
      </c>
      <c r="AA39" s="184">
        <v>0</v>
      </c>
      <c r="AB39" s="5">
        <f t="shared" si="82"/>
        <v>0</v>
      </c>
      <c r="AC39" s="176">
        <v>28669</v>
      </c>
      <c r="AD39" s="185">
        <v>0</v>
      </c>
      <c r="AE39" s="5">
        <f t="shared" si="83"/>
        <v>0</v>
      </c>
      <c r="AF39" s="176">
        <v>28669</v>
      </c>
      <c r="AG39" s="185">
        <v>0</v>
      </c>
      <c r="AH39" s="5">
        <f t="shared" si="84"/>
        <v>0</v>
      </c>
      <c r="AI39" s="103" t="s">
        <v>194</v>
      </c>
      <c r="AJ39" s="3" t="s">
        <v>30</v>
      </c>
      <c r="AK39" s="80">
        <f t="shared" si="85"/>
        <v>3</v>
      </c>
      <c r="AL39" s="81">
        <f t="shared" si="86"/>
        <v>0.6</v>
      </c>
      <c r="AM39" s="9">
        <f t="shared" si="87"/>
        <v>27270.799999999999</v>
      </c>
      <c r="AN39" s="26">
        <f t="shared" si="88"/>
        <v>2.2001554776537544</v>
      </c>
      <c r="AO39" s="197"/>
      <c r="AP39" s="13"/>
      <c r="AQ39" s="82">
        <f t="shared" si="89"/>
        <v>0</v>
      </c>
      <c r="AR39" s="26">
        <f t="shared" si="90"/>
        <v>0</v>
      </c>
      <c r="AS39" s="9">
        <f t="shared" si="74"/>
        <v>28272.6</v>
      </c>
      <c r="AT39" s="26">
        <f t="shared" si="69"/>
        <v>0</v>
      </c>
      <c r="AU39" s="197"/>
      <c r="AV39" s="11"/>
      <c r="AW39" s="82">
        <f t="shared" si="51"/>
        <v>3</v>
      </c>
      <c r="AX39" s="26">
        <f t="shared" si="91"/>
        <v>0.3</v>
      </c>
      <c r="AY39" s="50">
        <f t="shared" si="75"/>
        <v>14137.40750206864</v>
      </c>
      <c r="AZ39" s="26">
        <f t="shared" si="92"/>
        <v>2.1220297990002965</v>
      </c>
      <c r="BA39" s="197"/>
    </row>
    <row r="40" spans="1:54" ht="15.75" x14ac:dyDescent="0.2">
      <c r="A40" s="103" t="s">
        <v>194</v>
      </c>
      <c r="B40" s="3" t="s">
        <v>31</v>
      </c>
      <c r="C40" s="7">
        <v>10107</v>
      </c>
      <c r="D40" s="8">
        <v>0</v>
      </c>
      <c r="E40" s="5">
        <f t="shared" si="73"/>
        <v>0</v>
      </c>
      <c r="F40" s="6">
        <v>10030</v>
      </c>
      <c r="G40" s="8">
        <v>0</v>
      </c>
      <c r="H40" s="5">
        <f t="shared" si="76"/>
        <v>0</v>
      </c>
      <c r="I40" s="72">
        <v>10071</v>
      </c>
      <c r="J40" s="27">
        <v>0</v>
      </c>
      <c r="K40" s="5">
        <f t="shared" si="77"/>
        <v>0</v>
      </c>
      <c r="L40" s="173">
        <v>10286</v>
      </c>
      <c r="M40" s="27">
        <v>0</v>
      </c>
      <c r="N40" s="5">
        <f t="shared" si="78"/>
        <v>0</v>
      </c>
      <c r="O40" s="176">
        <v>10349</v>
      </c>
      <c r="P40" s="27">
        <v>0</v>
      </c>
      <c r="Q40" s="5">
        <f t="shared" si="79"/>
        <v>0</v>
      </c>
      <c r="R40" s="103" t="s">
        <v>194</v>
      </c>
      <c r="S40" s="3" t="s">
        <v>31</v>
      </c>
      <c r="T40" s="176">
        <v>10349</v>
      </c>
      <c r="U40" s="27">
        <v>0</v>
      </c>
      <c r="V40" s="5">
        <f t="shared" si="80"/>
        <v>0</v>
      </c>
      <c r="W40" s="176">
        <v>10370</v>
      </c>
      <c r="X40" s="27">
        <v>0</v>
      </c>
      <c r="Y40" s="5">
        <f t="shared" si="81"/>
        <v>0</v>
      </c>
      <c r="Z40" s="176">
        <v>10558</v>
      </c>
      <c r="AA40" s="184">
        <v>1</v>
      </c>
      <c r="AB40" s="5">
        <f t="shared" si="82"/>
        <v>9.4714908126539115</v>
      </c>
      <c r="AC40" s="176">
        <v>10558</v>
      </c>
      <c r="AD40" s="185">
        <v>0</v>
      </c>
      <c r="AE40" s="5">
        <f t="shared" si="83"/>
        <v>0</v>
      </c>
      <c r="AF40" s="176">
        <v>10558</v>
      </c>
      <c r="AG40" s="185">
        <v>0</v>
      </c>
      <c r="AH40" s="5">
        <f t="shared" si="84"/>
        <v>0</v>
      </c>
      <c r="AI40" s="103" t="s">
        <v>194</v>
      </c>
      <c r="AJ40" s="3" t="s">
        <v>31</v>
      </c>
      <c r="AK40" s="80">
        <f t="shared" si="85"/>
        <v>0</v>
      </c>
      <c r="AL40" s="81">
        <f t="shared" si="86"/>
        <v>0</v>
      </c>
      <c r="AM40" s="9">
        <f t="shared" si="87"/>
        <v>10168.6</v>
      </c>
      <c r="AN40" s="26">
        <f t="shared" si="88"/>
        <v>0</v>
      </c>
      <c r="AO40" s="197"/>
      <c r="AP40" s="13"/>
      <c r="AQ40" s="82">
        <f t="shared" si="89"/>
        <v>1</v>
      </c>
      <c r="AR40" s="26">
        <f t="shared" si="90"/>
        <v>0.2</v>
      </c>
      <c r="AS40" s="9">
        <f t="shared" si="74"/>
        <v>10478.6</v>
      </c>
      <c r="AT40" s="26">
        <f t="shared" si="69"/>
        <v>1.9086519191495046</v>
      </c>
      <c r="AU40" s="197"/>
      <c r="AV40" s="11"/>
      <c r="AW40" s="82">
        <f t="shared" si="51"/>
        <v>1</v>
      </c>
      <c r="AX40" s="26">
        <f t="shared" si="91"/>
        <v>0.1</v>
      </c>
      <c r="AY40" s="50">
        <f t="shared" si="75"/>
        <v>5239.3</v>
      </c>
      <c r="AZ40" s="26">
        <f t="shared" si="92"/>
        <v>1.9086519191495046</v>
      </c>
      <c r="BA40" s="197"/>
    </row>
    <row r="41" spans="1:54" ht="15.75" x14ac:dyDescent="0.2">
      <c r="A41" s="103" t="s">
        <v>194</v>
      </c>
      <c r="B41" s="3" t="s">
        <v>32</v>
      </c>
      <c r="C41" s="7">
        <v>18108</v>
      </c>
      <c r="D41" s="8">
        <v>0</v>
      </c>
      <c r="E41" s="5">
        <f t="shared" si="73"/>
        <v>0</v>
      </c>
      <c r="F41" s="6">
        <v>18529</v>
      </c>
      <c r="G41" s="8">
        <v>0</v>
      </c>
      <c r="H41" s="5">
        <f t="shared" si="76"/>
        <v>0</v>
      </c>
      <c r="I41" s="72">
        <v>18572</v>
      </c>
      <c r="J41" s="27">
        <v>2</v>
      </c>
      <c r="K41" s="5">
        <f t="shared" si="77"/>
        <v>10.768899418479432</v>
      </c>
      <c r="L41" s="173">
        <v>19594</v>
      </c>
      <c r="M41" s="27">
        <v>0</v>
      </c>
      <c r="N41" s="5">
        <f t="shared" si="78"/>
        <v>0</v>
      </c>
      <c r="O41" s="176">
        <v>19718</v>
      </c>
      <c r="P41" s="27">
        <v>0</v>
      </c>
      <c r="Q41" s="5">
        <f t="shared" si="79"/>
        <v>0</v>
      </c>
      <c r="R41" s="103" t="s">
        <v>194</v>
      </c>
      <c r="S41" s="3" t="s">
        <v>32</v>
      </c>
      <c r="T41" s="176">
        <v>19718</v>
      </c>
      <c r="U41" s="27">
        <v>0</v>
      </c>
      <c r="V41" s="5">
        <f t="shared" si="80"/>
        <v>0</v>
      </c>
      <c r="W41" s="176">
        <v>19949</v>
      </c>
      <c r="X41" s="27">
        <v>0</v>
      </c>
      <c r="Y41" s="5">
        <f t="shared" si="81"/>
        <v>0</v>
      </c>
      <c r="Z41" s="176">
        <v>20350</v>
      </c>
      <c r="AA41" s="184">
        <v>1</v>
      </c>
      <c r="AB41" s="5">
        <f t="shared" si="82"/>
        <v>4.9140049140049138</v>
      </c>
      <c r="AC41" s="176">
        <v>20788</v>
      </c>
      <c r="AD41" s="185">
        <v>0</v>
      </c>
      <c r="AE41" s="5">
        <f t="shared" si="83"/>
        <v>0</v>
      </c>
      <c r="AF41" s="176">
        <v>20788</v>
      </c>
      <c r="AG41" s="185">
        <v>0</v>
      </c>
      <c r="AH41" s="5">
        <f t="shared" si="84"/>
        <v>0</v>
      </c>
      <c r="AI41" s="103" t="s">
        <v>194</v>
      </c>
      <c r="AJ41" s="3" t="s">
        <v>32</v>
      </c>
      <c r="AK41" s="80">
        <f t="shared" si="85"/>
        <v>2</v>
      </c>
      <c r="AL41" s="81">
        <f t="shared" si="86"/>
        <v>0.4</v>
      </c>
      <c r="AM41" s="9">
        <f t="shared" si="87"/>
        <v>18904.2</v>
      </c>
      <c r="AN41" s="26">
        <f t="shared" si="88"/>
        <v>2.1159319093111586</v>
      </c>
      <c r="AO41" s="197"/>
      <c r="AP41" s="13"/>
      <c r="AQ41" s="82">
        <f t="shared" si="89"/>
        <v>1</v>
      </c>
      <c r="AR41" s="26">
        <f t="shared" si="90"/>
        <v>0.2</v>
      </c>
      <c r="AS41" s="9">
        <f t="shared" si="74"/>
        <v>20318.599999999999</v>
      </c>
      <c r="AT41" s="26">
        <f t="shared" si="69"/>
        <v>0.98431978581201474</v>
      </c>
      <c r="AU41" s="197"/>
      <c r="AV41" s="11"/>
      <c r="AW41" s="82">
        <f t="shared" si="51"/>
        <v>3</v>
      </c>
      <c r="AX41" s="26">
        <f t="shared" si="91"/>
        <v>0.3</v>
      </c>
      <c r="AY41" s="50">
        <f t="shared" si="75"/>
        <v>10160.376889941846</v>
      </c>
      <c r="AZ41" s="26">
        <f t="shared" si="92"/>
        <v>2.9526463757164527</v>
      </c>
      <c r="BA41" s="197"/>
    </row>
    <row r="42" spans="1:54" ht="15.75" x14ac:dyDescent="0.2">
      <c r="A42" s="103" t="s">
        <v>194</v>
      </c>
      <c r="B42" s="3" t="s">
        <v>33</v>
      </c>
      <c r="C42" s="7">
        <v>128845</v>
      </c>
      <c r="D42" s="8">
        <v>3</v>
      </c>
      <c r="E42" s="5">
        <f t="shared" si="73"/>
        <v>2.3283790601109864</v>
      </c>
      <c r="F42" s="6">
        <v>131264</v>
      </c>
      <c r="G42" s="8">
        <v>5</v>
      </c>
      <c r="H42" s="5">
        <f t="shared" si="76"/>
        <v>3.8091175036567528</v>
      </c>
      <c r="I42" s="72">
        <v>132896</v>
      </c>
      <c r="J42" s="27">
        <v>9</v>
      </c>
      <c r="K42" s="5">
        <f t="shared" si="77"/>
        <v>6.7722128581748144</v>
      </c>
      <c r="L42" s="173">
        <v>134554</v>
      </c>
      <c r="M42" s="27">
        <v>5</v>
      </c>
      <c r="N42" s="5">
        <f t="shared" si="78"/>
        <v>3.7159802012574876</v>
      </c>
      <c r="O42" s="176">
        <v>137212</v>
      </c>
      <c r="P42" s="27">
        <v>7</v>
      </c>
      <c r="Q42" s="5">
        <f t="shared" si="79"/>
        <v>5.1015946127160889</v>
      </c>
      <c r="R42" s="103" t="s">
        <v>194</v>
      </c>
      <c r="S42" s="3" t="s">
        <v>33</v>
      </c>
      <c r="T42" s="176">
        <v>137212</v>
      </c>
      <c r="U42" s="27">
        <v>9</v>
      </c>
      <c r="V42" s="5">
        <f t="shared" si="80"/>
        <v>6.5591930734921142</v>
      </c>
      <c r="W42" s="176">
        <v>139843</v>
      </c>
      <c r="X42" s="27">
        <v>5</v>
      </c>
      <c r="Y42" s="5">
        <f t="shared" si="81"/>
        <v>3.5754381699477271</v>
      </c>
      <c r="Z42" s="176">
        <v>147936</v>
      </c>
      <c r="AA42" s="184">
        <v>8</v>
      </c>
      <c r="AB42" s="5">
        <f t="shared" si="82"/>
        <v>5.4077438892494047</v>
      </c>
      <c r="AC42" s="176">
        <v>149375</v>
      </c>
      <c r="AD42" s="185">
        <v>7</v>
      </c>
      <c r="AE42" s="5">
        <f t="shared" si="83"/>
        <v>4.6861924686192467</v>
      </c>
      <c r="AF42" s="176">
        <v>149375</v>
      </c>
      <c r="AG42" s="185">
        <v>7</v>
      </c>
      <c r="AH42" s="5">
        <f t="shared" si="84"/>
        <v>4.6861924686192467</v>
      </c>
      <c r="AI42" s="103" t="s">
        <v>194</v>
      </c>
      <c r="AJ42" s="3" t="s">
        <v>33</v>
      </c>
      <c r="AK42" s="80">
        <f t="shared" si="85"/>
        <v>29</v>
      </c>
      <c r="AL42" s="81">
        <f t="shared" si="86"/>
        <v>5.8</v>
      </c>
      <c r="AM42" s="9">
        <f t="shared" si="87"/>
        <v>132954.20000000001</v>
      </c>
      <c r="AN42" s="26">
        <f t="shared" si="88"/>
        <v>4.3624044971877529</v>
      </c>
      <c r="AO42" s="197"/>
      <c r="AP42" s="13"/>
      <c r="AQ42" s="82">
        <f t="shared" si="89"/>
        <v>36</v>
      </c>
      <c r="AR42" s="26">
        <f t="shared" si="90"/>
        <v>7.2</v>
      </c>
      <c r="AS42" s="9">
        <f t="shared" si="74"/>
        <v>144748.20000000001</v>
      </c>
      <c r="AT42" s="26">
        <f t="shared" si="69"/>
        <v>4.9741551190273867</v>
      </c>
      <c r="AU42" s="197"/>
      <c r="AV42" s="11"/>
      <c r="AW42" s="82">
        <f t="shared" si="51"/>
        <v>65</v>
      </c>
      <c r="AX42" s="26">
        <f t="shared" si="91"/>
        <v>6.5</v>
      </c>
      <c r="AY42" s="50">
        <f t="shared" si="75"/>
        <v>72375.762568962324</v>
      </c>
      <c r="AZ42" s="26">
        <f t="shared" si="92"/>
        <v>8.9809071010568733</v>
      </c>
      <c r="BA42" s="197"/>
    </row>
    <row r="43" spans="1:54" ht="15.75" x14ac:dyDescent="0.2">
      <c r="A43" s="87" t="s">
        <v>191</v>
      </c>
      <c r="B43" s="3" t="s">
        <v>34</v>
      </c>
      <c r="C43" s="7">
        <v>20933</v>
      </c>
      <c r="D43" s="8">
        <v>0</v>
      </c>
      <c r="E43" s="5">
        <f t="shared" si="73"/>
        <v>0</v>
      </c>
      <c r="F43" s="65">
        <v>21122</v>
      </c>
      <c r="G43" s="8">
        <v>0</v>
      </c>
      <c r="H43" s="5">
        <f t="shared" si="76"/>
        <v>0</v>
      </c>
      <c r="I43" s="72">
        <v>21315</v>
      </c>
      <c r="J43" s="27">
        <v>0</v>
      </c>
      <c r="K43" s="5">
        <f t="shared" si="77"/>
        <v>0</v>
      </c>
      <c r="L43" s="72">
        <v>20588</v>
      </c>
      <c r="M43" s="27">
        <v>1</v>
      </c>
      <c r="N43" s="5">
        <f t="shared" si="78"/>
        <v>4.8571983679813489</v>
      </c>
      <c r="O43" s="176">
        <v>20797</v>
      </c>
      <c r="P43" s="27">
        <v>0</v>
      </c>
      <c r="Q43" s="5">
        <f t="shared" si="79"/>
        <v>0</v>
      </c>
      <c r="R43" s="87" t="s">
        <v>191</v>
      </c>
      <c r="S43" s="3" t="s">
        <v>34</v>
      </c>
      <c r="T43" s="176">
        <v>20797</v>
      </c>
      <c r="U43" s="27">
        <v>0</v>
      </c>
      <c r="V43" s="5">
        <f t="shared" si="80"/>
        <v>0</v>
      </c>
      <c r="W43" s="176">
        <v>21275</v>
      </c>
      <c r="X43" s="27">
        <v>0</v>
      </c>
      <c r="Y43" s="5">
        <f t="shared" si="81"/>
        <v>0</v>
      </c>
      <c r="Z43" s="176">
        <v>22037</v>
      </c>
      <c r="AA43" s="27">
        <v>0</v>
      </c>
      <c r="AB43" s="5">
        <f t="shared" si="82"/>
        <v>0</v>
      </c>
      <c r="AC43" s="176">
        <v>22536</v>
      </c>
      <c r="AD43" s="185">
        <v>0</v>
      </c>
      <c r="AE43" s="5">
        <f t="shared" si="83"/>
        <v>0</v>
      </c>
      <c r="AF43" s="176">
        <v>22536</v>
      </c>
      <c r="AG43" s="185">
        <v>0</v>
      </c>
      <c r="AH43" s="5">
        <f t="shared" si="84"/>
        <v>0</v>
      </c>
      <c r="AI43" s="87" t="s">
        <v>191</v>
      </c>
      <c r="AJ43" s="3" t="s">
        <v>138</v>
      </c>
      <c r="AK43" s="80">
        <f t="shared" si="85"/>
        <v>1</v>
      </c>
      <c r="AL43" s="81">
        <f t="shared" si="86"/>
        <v>0.2</v>
      </c>
      <c r="AM43" s="9">
        <f t="shared" si="87"/>
        <v>20951</v>
      </c>
      <c r="AN43" s="26">
        <f t="shared" si="88"/>
        <v>0.95460837191542181</v>
      </c>
      <c r="AO43" s="13"/>
      <c r="AP43" s="13"/>
      <c r="AQ43" s="82">
        <f t="shared" si="89"/>
        <v>0</v>
      </c>
      <c r="AR43" s="26">
        <f t="shared" si="90"/>
        <v>0</v>
      </c>
      <c r="AS43" s="9">
        <f t="shared" si="74"/>
        <v>21836.2</v>
      </c>
      <c r="AT43" s="26">
        <f t="shared" si="69"/>
        <v>0</v>
      </c>
      <c r="AU43" s="11"/>
      <c r="AV43" s="11"/>
      <c r="AW43" s="82">
        <f t="shared" si="51"/>
        <v>1</v>
      </c>
      <c r="AX43" s="26">
        <f t="shared" si="91"/>
        <v>0.1</v>
      </c>
      <c r="AY43" s="50">
        <f t="shared" si="75"/>
        <v>10918.585719836799</v>
      </c>
      <c r="AZ43" s="26">
        <f t="shared" si="92"/>
        <v>0.9158695326109938</v>
      </c>
      <c r="BA43" s="11"/>
    </row>
    <row r="44" spans="1:54" ht="15.75" x14ac:dyDescent="0.2">
      <c r="A44" s="87" t="s">
        <v>191</v>
      </c>
      <c r="B44" s="3" t="s">
        <v>35</v>
      </c>
      <c r="C44" s="7">
        <v>10659</v>
      </c>
      <c r="D44" s="8">
        <v>0</v>
      </c>
      <c r="E44" s="5">
        <f t="shared" si="73"/>
        <v>0</v>
      </c>
      <c r="F44" s="65">
        <v>10718</v>
      </c>
      <c r="G44" s="8">
        <v>0</v>
      </c>
      <c r="H44" s="5">
        <f t="shared" si="76"/>
        <v>0</v>
      </c>
      <c r="I44" s="72">
        <v>10650</v>
      </c>
      <c r="J44" s="27">
        <v>0</v>
      </c>
      <c r="K44" s="5">
        <f t="shared" si="77"/>
        <v>0</v>
      </c>
      <c r="L44" s="72">
        <v>11338</v>
      </c>
      <c r="M44" s="27">
        <v>0</v>
      </c>
      <c r="N44" s="5">
        <f t="shared" si="78"/>
        <v>0</v>
      </c>
      <c r="O44" s="176">
        <v>11233</v>
      </c>
      <c r="P44" s="27">
        <v>0</v>
      </c>
      <c r="Q44" s="5">
        <f t="shared" si="79"/>
        <v>0</v>
      </c>
      <c r="R44" s="87" t="s">
        <v>191</v>
      </c>
      <c r="S44" s="3" t="s">
        <v>35</v>
      </c>
      <c r="T44" s="176">
        <v>11233</v>
      </c>
      <c r="U44" s="27">
        <v>0</v>
      </c>
      <c r="V44" s="5">
        <f t="shared" si="80"/>
        <v>0</v>
      </c>
      <c r="W44" s="176">
        <v>11355</v>
      </c>
      <c r="X44" s="27">
        <v>0</v>
      </c>
      <c r="Y44" s="5">
        <f t="shared" si="81"/>
        <v>0</v>
      </c>
      <c r="Z44" s="176">
        <v>11163</v>
      </c>
      <c r="AA44" s="27">
        <v>0</v>
      </c>
      <c r="AB44" s="5">
        <f t="shared" si="82"/>
        <v>0</v>
      </c>
      <c r="AC44" s="176">
        <v>11191</v>
      </c>
      <c r="AD44" s="185">
        <v>0</v>
      </c>
      <c r="AE44" s="5">
        <f t="shared" si="83"/>
        <v>0</v>
      </c>
      <c r="AF44" s="176">
        <v>11191</v>
      </c>
      <c r="AG44" s="185">
        <v>0</v>
      </c>
      <c r="AH44" s="5">
        <f t="shared" si="84"/>
        <v>0</v>
      </c>
      <c r="AI44" s="87" t="s">
        <v>191</v>
      </c>
      <c r="AJ44" s="3" t="s">
        <v>35</v>
      </c>
      <c r="AK44" s="80">
        <f t="shared" si="85"/>
        <v>0</v>
      </c>
      <c r="AL44" s="81">
        <f t="shared" si="86"/>
        <v>0</v>
      </c>
      <c r="AM44" s="9">
        <f t="shared" si="87"/>
        <v>10919.6</v>
      </c>
      <c r="AN44" s="26">
        <f t="shared" si="88"/>
        <v>0</v>
      </c>
      <c r="AO44" s="13"/>
      <c r="AP44" s="13"/>
      <c r="AQ44" s="82">
        <f t="shared" si="89"/>
        <v>0</v>
      </c>
      <c r="AR44" s="26">
        <f t="shared" si="90"/>
        <v>0</v>
      </c>
      <c r="AS44" s="9">
        <f t="shared" si="74"/>
        <v>11226.6</v>
      </c>
      <c r="AT44" s="26">
        <f t="shared" si="69"/>
        <v>0</v>
      </c>
      <c r="AU44" s="11"/>
      <c r="AV44" s="11"/>
      <c r="AW44" s="82">
        <f t="shared" si="51"/>
        <v>0</v>
      </c>
      <c r="AX44" s="26">
        <f t="shared" si="91"/>
        <v>0</v>
      </c>
      <c r="AY44" s="50">
        <f t="shared" si="75"/>
        <v>5613.3</v>
      </c>
      <c r="AZ44" s="26">
        <f t="shared" si="92"/>
        <v>0</v>
      </c>
      <c r="BA44" s="11"/>
    </row>
    <row r="45" spans="1:54" ht="15.75" x14ac:dyDescent="0.2">
      <c r="A45" s="104"/>
      <c r="B45" s="14" t="s">
        <v>9</v>
      </c>
      <c r="C45" s="19">
        <f>SUM(C35:C44)</f>
        <v>303327</v>
      </c>
      <c r="D45" s="20">
        <f>SUM(D35:D44)</f>
        <v>5</v>
      </c>
      <c r="E45" s="18">
        <f>SUM(D45/C45)*100000</f>
        <v>1.6483860652035591</v>
      </c>
      <c r="F45" s="21">
        <f>SUM(F35:F44)</f>
        <v>306780</v>
      </c>
      <c r="G45" s="20">
        <f>SUM(G35:G44)</f>
        <v>6</v>
      </c>
      <c r="H45" s="18">
        <f t="shared" ref="H45" si="93">G45/F45*100000</f>
        <v>1.9557989438685703</v>
      </c>
      <c r="I45" s="19">
        <f>SUM(I35:I44)</f>
        <v>308919</v>
      </c>
      <c r="J45" s="20">
        <f>SUM(J35:J44)</f>
        <v>14</v>
      </c>
      <c r="K45" s="18">
        <f t="shared" si="77"/>
        <v>4.5319323188279128</v>
      </c>
      <c r="L45" s="19">
        <f>SUM(L35:L44)</f>
        <v>312062</v>
      </c>
      <c r="M45" s="20">
        <f>SUM(M35:M44)</f>
        <v>6</v>
      </c>
      <c r="N45" s="18">
        <f t="shared" si="78"/>
        <v>1.9226948491004991</v>
      </c>
      <c r="O45" s="19">
        <f>SUM(O35:O44)</f>
        <v>315669</v>
      </c>
      <c r="P45" s="20">
        <f>SUM(P35:P44)</f>
        <v>9</v>
      </c>
      <c r="Q45" s="18">
        <f t="shared" si="79"/>
        <v>2.8510876899537174</v>
      </c>
      <c r="R45" s="104"/>
      <c r="S45" s="14" t="s">
        <v>9</v>
      </c>
      <c r="T45" s="19">
        <f>SUM(T35:T44)</f>
        <v>315669</v>
      </c>
      <c r="U45" s="20">
        <f>SUM(U35:U44)</f>
        <v>10</v>
      </c>
      <c r="V45" s="18">
        <f t="shared" si="80"/>
        <v>3.1678752110596862</v>
      </c>
      <c r="W45" s="19">
        <f>SUM(W35:W44)</f>
        <v>319597</v>
      </c>
      <c r="X45" s="20">
        <f>SUM(X35:X44)</f>
        <v>6</v>
      </c>
      <c r="Y45" s="18">
        <f t="shared" si="81"/>
        <v>1.8773643056724563</v>
      </c>
      <c r="Z45" s="19">
        <f>SUM(Z35:Z44)</f>
        <v>331229</v>
      </c>
      <c r="AA45" s="20">
        <f>SUM(AA35:AA44)</f>
        <v>19</v>
      </c>
      <c r="AB45" s="18">
        <f t="shared" si="82"/>
        <v>5.7362127108435557</v>
      </c>
      <c r="AC45" s="19">
        <f>SUM(AC35:AC44)</f>
        <v>334144</v>
      </c>
      <c r="AD45" s="20">
        <f>SUM(AD35:AD44)</f>
        <v>9</v>
      </c>
      <c r="AE45" s="18">
        <f t="shared" si="83"/>
        <v>2.6934495307412374</v>
      </c>
      <c r="AF45" s="19">
        <f>SUM(AF35:AF44)</f>
        <v>334144</v>
      </c>
      <c r="AG45" s="20">
        <f>SUM(AG35:AG44)</f>
        <v>9</v>
      </c>
      <c r="AH45" s="18">
        <f t="shared" si="84"/>
        <v>2.6934495307412374</v>
      </c>
      <c r="AI45" s="104"/>
      <c r="AJ45" s="14" t="s">
        <v>9</v>
      </c>
      <c r="AK45" s="48">
        <f t="shared" si="85"/>
        <v>40</v>
      </c>
      <c r="AL45" s="15">
        <f t="shared" si="86"/>
        <v>8</v>
      </c>
      <c r="AM45" s="52">
        <f t="shared" si="87"/>
        <v>309351.40000000002</v>
      </c>
      <c r="AN45" s="16">
        <f t="shared" si="88"/>
        <v>2.586055857513494</v>
      </c>
      <c r="AO45" s="46"/>
      <c r="AP45" s="46"/>
      <c r="AQ45" s="45">
        <f t="shared" ref="AQ45" si="94">SUM(AQ35:AQ44)</f>
        <v>53</v>
      </c>
      <c r="AR45" s="16">
        <f t="shared" si="90"/>
        <v>10.6</v>
      </c>
      <c r="AS45" s="52">
        <f t="shared" si="74"/>
        <v>326956.59999999998</v>
      </c>
      <c r="AT45" s="16">
        <f t="shared" si="69"/>
        <v>3.2420205005801992</v>
      </c>
      <c r="AU45" s="54"/>
      <c r="AV45" s="54"/>
      <c r="AW45" s="45">
        <f t="shared" si="51"/>
        <v>93</v>
      </c>
      <c r="AX45" s="16">
        <f t="shared" si="91"/>
        <v>9.3000000000000007</v>
      </c>
      <c r="AY45" s="55">
        <f t="shared" si="75"/>
        <v>163479.3058812177</v>
      </c>
      <c r="AZ45" s="16">
        <f t="shared" si="92"/>
        <v>5.6887934224269827</v>
      </c>
      <c r="BA45" s="54"/>
    </row>
    <row r="46" spans="1:54" ht="15.75" x14ac:dyDescent="0.2">
      <c r="A46" s="102"/>
      <c r="B46" s="121" t="s">
        <v>178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02"/>
      <c r="S46" s="121" t="s">
        <v>178</v>
      </c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02"/>
      <c r="AJ46" s="121" t="s">
        <v>178</v>
      </c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</row>
    <row r="47" spans="1:54" ht="15.75" x14ac:dyDescent="0.2">
      <c r="A47" s="103" t="s">
        <v>195</v>
      </c>
      <c r="B47" s="3" t="s">
        <v>36</v>
      </c>
      <c r="C47" s="7">
        <v>108071</v>
      </c>
      <c r="D47" s="8">
        <v>1</v>
      </c>
      <c r="E47" s="5">
        <f t="shared" ref="E47:E54" si="95">D47/C47*100000</f>
        <v>0.92531761527144185</v>
      </c>
      <c r="F47" s="6">
        <v>110356</v>
      </c>
      <c r="G47" s="8">
        <v>2</v>
      </c>
      <c r="H47" s="5">
        <f>(G47/F47)*100000</f>
        <v>1.812316502954076</v>
      </c>
      <c r="I47" s="72">
        <v>110958</v>
      </c>
      <c r="J47" s="27">
        <v>2</v>
      </c>
      <c r="K47" s="5">
        <f>(J47/I47)*100000</f>
        <v>1.8024838227076914</v>
      </c>
      <c r="L47" s="173">
        <v>110702</v>
      </c>
      <c r="M47" s="27">
        <v>1</v>
      </c>
      <c r="N47" s="5">
        <f>(M47/L47)*100000</f>
        <v>0.9033260465032249</v>
      </c>
      <c r="O47" s="176">
        <v>111607</v>
      </c>
      <c r="P47" s="27">
        <v>1</v>
      </c>
      <c r="Q47" s="5">
        <f>(P47/O47)*100000</f>
        <v>0.89600114688146804</v>
      </c>
      <c r="R47" s="103" t="s">
        <v>195</v>
      </c>
      <c r="S47" s="3" t="s">
        <v>36</v>
      </c>
      <c r="T47" s="176">
        <v>111607</v>
      </c>
      <c r="U47" s="27">
        <v>2</v>
      </c>
      <c r="V47" s="5">
        <f>(U47/T47)*100000</f>
        <v>1.7920022937629361</v>
      </c>
      <c r="W47" s="176">
        <v>111862</v>
      </c>
      <c r="X47" s="27">
        <v>1</v>
      </c>
      <c r="Y47" s="5">
        <f>(X47/W47)*100000</f>
        <v>0.89395862759471489</v>
      </c>
      <c r="Z47" s="176">
        <v>112826</v>
      </c>
      <c r="AA47" s="27">
        <v>2</v>
      </c>
      <c r="AB47" s="5">
        <f>(AA47/Z47)*100000</f>
        <v>1.7726410579121834</v>
      </c>
      <c r="AC47" s="176">
        <v>113482</v>
      </c>
      <c r="AD47" s="185">
        <v>1</v>
      </c>
      <c r="AE47" s="5">
        <f>(AD47/AC47)*100000</f>
        <v>0.88119701802929107</v>
      </c>
      <c r="AF47" s="176">
        <v>113482</v>
      </c>
      <c r="AG47" s="185">
        <v>1</v>
      </c>
      <c r="AH47" s="5">
        <f>(AG47/AF47)*100000</f>
        <v>0.88119701802929107</v>
      </c>
      <c r="AI47" s="103" t="s">
        <v>195</v>
      </c>
      <c r="AJ47" s="3" t="s">
        <v>36</v>
      </c>
      <c r="AK47" s="80">
        <f>D47+G47+J47+M47+P47</f>
        <v>7</v>
      </c>
      <c r="AL47" s="81">
        <f>AK47/5</f>
        <v>1.4</v>
      </c>
      <c r="AM47" s="9">
        <f>(C47+F47+I47+L47+O47)/5</f>
        <v>110338.8</v>
      </c>
      <c r="AN47" s="26">
        <f>(AL47/AM47)*100000</f>
        <v>1.2688193092547679</v>
      </c>
      <c r="AO47" s="197">
        <f>SUM(AK47,AK48,AK49,AK50,AK51,AK52)</f>
        <v>10</v>
      </c>
      <c r="AP47" s="13"/>
      <c r="AQ47" s="82">
        <f>U47+X47+AA47+AD47+AG47</f>
        <v>7</v>
      </c>
      <c r="AR47" s="26">
        <f>AQ47/5</f>
        <v>1.4</v>
      </c>
      <c r="AS47" s="9">
        <f t="shared" si="74"/>
        <v>112651.8</v>
      </c>
      <c r="AT47" s="26">
        <f t="shared" si="69"/>
        <v>1.2427675367814806</v>
      </c>
      <c r="AU47" s="197">
        <f>SUM(AQ47:AQ52)</f>
        <v>12</v>
      </c>
      <c r="AV47" s="11"/>
      <c r="AW47" s="82">
        <f t="shared" si="51"/>
        <v>14</v>
      </c>
      <c r="AX47" s="26">
        <f>AW47/10</f>
        <v>1.4</v>
      </c>
      <c r="AY47" s="50">
        <f t="shared" si="75"/>
        <v>56326.44434439874</v>
      </c>
      <c r="AZ47" s="26">
        <f>(AX47/AY47)*100000</f>
        <v>2.4855110531031062</v>
      </c>
      <c r="BA47" s="197">
        <f>SUM(AO47,AU47)</f>
        <v>22</v>
      </c>
    </row>
    <row r="48" spans="1:54" ht="15.75" x14ac:dyDescent="0.2">
      <c r="A48" s="103" t="s">
        <v>195</v>
      </c>
      <c r="B48" s="3" t="s">
        <v>37</v>
      </c>
      <c r="C48" s="7">
        <v>14205</v>
      </c>
      <c r="D48" s="8">
        <v>0</v>
      </c>
      <c r="E48" s="5">
        <f t="shared" si="95"/>
        <v>0</v>
      </c>
      <c r="F48" s="6">
        <v>14307</v>
      </c>
      <c r="G48" s="8">
        <v>0</v>
      </c>
      <c r="H48" s="5">
        <f t="shared" ref="H48:H54" si="96">(G48/F48)*100000</f>
        <v>0</v>
      </c>
      <c r="I48" s="72">
        <v>14398</v>
      </c>
      <c r="J48" s="27">
        <v>0</v>
      </c>
      <c r="K48" s="5">
        <f t="shared" ref="K48:K55" si="97">(J48/I48)*100000</f>
        <v>0</v>
      </c>
      <c r="L48" s="173">
        <v>14867</v>
      </c>
      <c r="M48" s="27">
        <v>0</v>
      </c>
      <c r="N48" s="5">
        <f t="shared" ref="N48:N55" si="98">(M48/L48)*100000</f>
        <v>0</v>
      </c>
      <c r="O48" s="176">
        <v>15028</v>
      </c>
      <c r="P48" s="27">
        <v>0</v>
      </c>
      <c r="Q48" s="5">
        <f t="shared" ref="Q48:Q55" si="99">(P48/O48)*100000</f>
        <v>0</v>
      </c>
      <c r="R48" s="103" t="s">
        <v>195</v>
      </c>
      <c r="S48" s="3" t="s">
        <v>37</v>
      </c>
      <c r="T48" s="176">
        <v>15028</v>
      </c>
      <c r="U48" s="27">
        <v>0</v>
      </c>
      <c r="V48" s="5">
        <f t="shared" ref="V48:V55" si="100">(U48/T48)*100000</f>
        <v>0</v>
      </c>
      <c r="W48" s="176">
        <v>15163</v>
      </c>
      <c r="X48" s="27">
        <v>0</v>
      </c>
      <c r="Y48" s="5">
        <f t="shared" ref="Y48:Y55" si="101">(X48/W48)*100000</f>
        <v>0</v>
      </c>
      <c r="Z48" s="176">
        <v>15128</v>
      </c>
      <c r="AA48" s="27">
        <v>0</v>
      </c>
      <c r="AB48" s="5">
        <f t="shared" ref="AB48:AB55" si="102">(AA48/Z48)*100000</f>
        <v>0</v>
      </c>
      <c r="AC48" s="176">
        <v>15184</v>
      </c>
      <c r="AD48" s="185">
        <v>0</v>
      </c>
      <c r="AE48" s="5">
        <f t="shared" ref="AE48:AE55" si="103">(AD48/AC48)*100000</f>
        <v>0</v>
      </c>
      <c r="AF48" s="176">
        <v>15184</v>
      </c>
      <c r="AG48" s="185">
        <v>0</v>
      </c>
      <c r="AH48" s="5">
        <f t="shared" ref="AH48:AH55" si="104">(AG48/AF48)*100000</f>
        <v>0</v>
      </c>
      <c r="AI48" s="103" t="s">
        <v>195</v>
      </c>
      <c r="AJ48" s="3" t="s">
        <v>37</v>
      </c>
      <c r="AK48" s="80">
        <f t="shared" ref="AK48:AK55" si="105">D48+G48+J48+M48+P48</f>
        <v>0</v>
      </c>
      <c r="AL48" s="81">
        <f t="shared" ref="AL48:AL55" si="106">AK48/5</f>
        <v>0</v>
      </c>
      <c r="AM48" s="9">
        <f t="shared" ref="AM48:AM55" si="107">(C48+F48+I48+L48+O48)/5</f>
        <v>14561</v>
      </c>
      <c r="AN48" s="26">
        <f t="shared" ref="AN48:AN55" si="108">(AL48/AM48)*100000</f>
        <v>0</v>
      </c>
      <c r="AO48" s="197"/>
      <c r="AP48" s="13"/>
      <c r="AQ48" s="82">
        <f t="shared" ref="AQ48:AQ55" si="109">U48+X48+AA48+AD48+AG48</f>
        <v>0</v>
      </c>
      <c r="AR48" s="26">
        <f t="shared" ref="AR48:AR55" si="110">AQ48/5</f>
        <v>0</v>
      </c>
      <c r="AS48" s="9">
        <f t="shared" si="74"/>
        <v>15137.4</v>
      </c>
      <c r="AT48" s="26">
        <f t="shared" si="69"/>
        <v>0</v>
      </c>
      <c r="AU48" s="197"/>
      <c r="AV48" s="11"/>
      <c r="AW48" s="82">
        <f t="shared" si="51"/>
        <v>0</v>
      </c>
      <c r="AX48" s="26">
        <f t="shared" ref="AX48:AX55" si="111">AW48/10</f>
        <v>0</v>
      </c>
      <c r="AY48" s="50">
        <f t="shared" ref="AY48:AY55" si="112">SUM(B51,E51,H51,K51,N51,T51,W51,Z51,AC51,AF51)/10</f>
        <v>24127.019106047326</v>
      </c>
      <c r="AZ48" s="26">
        <f t="shared" ref="AZ48:AZ55" si="113">(AX48/AY48)*100000</f>
        <v>0</v>
      </c>
      <c r="BA48" s="197"/>
      <c r="BB48" s="2"/>
    </row>
    <row r="49" spans="1:53" ht="15.75" x14ac:dyDescent="0.2">
      <c r="A49" s="103" t="s">
        <v>195</v>
      </c>
      <c r="B49" s="3" t="s">
        <v>38</v>
      </c>
      <c r="C49" s="7">
        <v>19395</v>
      </c>
      <c r="D49" s="8">
        <v>0</v>
      </c>
      <c r="E49" s="5">
        <f t="shared" si="95"/>
        <v>0</v>
      </c>
      <c r="F49" s="6">
        <v>19404</v>
      </c>
      <c r="G49" s="8">
        <v>0</v>
      </c>
      <c r="H49" s="5">
        <f t="shared" si="96"/>
        <v>0</v>
      </c>
      <c r="I49" s="72">
        <v>19273</v>
      </c>
      <c r="J49" s="27">
        <v>0</v>
      </c>
      <c r="K49" s="5">
        <f t="shared" si="97"/>
        <v>0</v>
      </c>
      <c r="L49" s="173">
        <v>19581</v>
      </c>
      <c r="M49" s="27">
        <v>1</v>
      </c>
      <c r="N49" s="5">
        <f t="shared" si="98"/>
        <v>5.1069914713242426</v>
      </c>
      <c r="O49" s="176">
        <v>19725</v>
      </c>
      <c r="P49" s="27">
        <v>0</v>
      </c>
      <c r="Q49" s="5">
        <f t="shared" si="99"/>
        <v>0</v>
      </c>
      <c r="R49" s="103" t="s">
        <v>195</v>
      </c>
      <c r="S49" s="3" t="s">
        <v>38</v>
      </c>
      <c r="T49" s="176">
        <v>19725</v>
      </c>
      <c r="U49" s="27">
        <v>1</v>
      </c>
      <c r="V49" s="5">
        <f t="shared" si="100"/>
        <v>5.0697084917617232</v>
      </c>
      <c r="W49" s="176">
        <v>19775</v>
      </c>
      <c r="X49" s="27">
        <v>0</v>
      </c>
      <c r="Y49" s="5">
        <f t="shared" si="101"/>
        <v>0</v>
      </c>
      <c r="Z49" s="176">
        <v>19851</v>
      </c>
      <c r="AA49" s="27">
        <v>3</v>
      </c>
      <c r="AB49" s="5">
        <f t="shared" si="102"/>
        <v>15.112588786459121</v>
      </c>
      <c r="AC49" s="176">
        <v>20115</v>
      </c>
      <c r="AD49" s="185">
        <v>0</v>
      </c>
      <c r="AE49" s="5">
        <f t="shared" si="103"/>
        <v>0</v>
      </c>
      <c r="AF49" s="176">
        <v>20115</v>
      </c>
      <c r="AG49" s="185">
        <v>0</v>
      </c>
      <c r="AH49" s="5">
        <f t="shared" si="104"/>
        <v>0</v>
      </c>
      <c r="AI49" s="103" t="s">
        <v>195</v>
      </c>
      <c r="AJ49" s="3" t="s">
        <v>38</v>
      </c>
      <c r="AK49" s="80">
        <f t="shared" si="105"/>
        <v>1</v>
      </c>
      <c r="AL49" s="81">
        <f t="shared" si="106"/>
        <v>0.2</v>
      </c>
      <c r="AM49" s="9">
        <f t="shared" si="107"/>
        <v>19475.599999999999</v>
      </c>
      <c r="AN49" s="26">
        <f t="shared" si="108"/>
        <v>1.0269259997124609</v>
      </c>
      <c r="AO49" s="197"/>
      <c r="AP49" s="13"/>
      <c r="AQ49" s="82">
        <f t="shared" si="109"/>
        <v>4</v>
      </c>
      <c r="AR49" s="26">
        <f t="shared" si="110"/>
        <v>0.8</v>
      </c>
      <c r="AS49" s="9">
        <f t="shared" si="74"/>
        <v>19916.2</v>
      </c>
      <c r="AT49" s="26">
        <f t="shared" si="69"/>
        <v>4.0168305198782894</v>
      </c>
      <c r="AU49" s="197"/>
      <c r="AV49" s="11"/>
      <c r="AW49" s="82">
        <f t="shared" si="51"/>
        <v>5</v>
      </c>
      <c r="AX49" s="26">
        <f t="shared" si="111"/>
        <v>0.5</v>
      </c>
      <c r="AY49" s="50">
        <f t="shared" si="112"/>
        <v>6113.8</v>
      </c>
      <c r="AZ49" s="26">
        <f t="shared" si="113"/>
        <v>8.1782197651215292</v>
      </c>
      <c r="BA49" s="197"/>
    </row>
    <row r="50" spans="1:53" ht="15.75" x14ac:dyDescent="0.2">
      <c r="A50" s="103" t="s">
        <v>195</v>
      </c>
      <c r="B50" s="3" t="s">
        <v>39</v>
      </c>
      <c r="C50" s="7">
        <v>28154</v>
      </c>
      <c r="D50" s="8">
        <v>1</v>
      </c>
      <c r="E50" s="5">
        <f t="shared" si="95"/>
        <v>3.5518931590537757</v>
      </c>
      <c r="F50" s="6">
        <v>28715</v>
      </c>
      <c r="G50" s="8">
        <v>0</v>
      </c>
      <c r="H50" s="5">
        <f t="shared" si="96"/>
        <v>0</v>
      </c>
      <c r="I50" s="72">
        <v>28572</v>
      </c>
      <c r="J50" s="27">
        <v>0</v>
      </c>
      <c r="K50" s="5">
        <f t="shared" si="97"/>
        <v>0</v>
      </c>
      <c r="L50" s="173">
        <v>30003</v>
      </c>
      <c r="M50" s="27">
        <v>0</v>
      </c>
      <c r="N50" s="5">
        <f t="shared" si="98"/>
        <v>0</v>
      </c>
      <c r="O50" s="176">
        <v>30131</v>
      </c>
      <c r="P50" s="27">
        <v>0</v>
      </c>
      <c r="Q50" s="5">
        <f t="shared" si="99"/>
        <v>0</v>
      </c>
      <c r="R50" s="103" t="s">
        <v>195</v>
      </c>
      <c r="S50" s="3" t="s">
        <v>39</v>
      </c>
      <c r="T50" s="176">
        <v>30131</v>
      </c>
      <c r="U50" s="27">
        <v>0</v>
      </c>
      <c r="V50" s="5">
        <f t="shared" si="100"/>
        <v>0</v>
      </c>
      <c r="W50" s="176">
        <v>30003</v>
      </c>
      <c r="X50" s="27">
        <v>0</v>
      </c>
      <c r="Y50" s="5">
        <f t="shared" si="101"/>
        <v>0</v>
      </c>
      <c r="Z50" s="176">
        <v>30442</v>
      </c>
      <c r="AA50" s="27">
        <v>0</v>
      </c>
      <c r="AB50" s="5">
        <f t="shared" si="102"/>
        <v>0</v>
      </c>
      <c r="AC50" s="176">
        <v>30699</v>
      </c>
      <c r="AD50" s="185">
        <v>0</v>
      </c>
      <c r="AE50" s="5">
        <f t="shared" si="103"/>
        <v>0</v>
      </c>
      <c r="AF50" s="176">
        <v>30699</v>
      </c>
      <c r="AG50" s="185">
        <v>0</v>
      </c>
      <c r="AH50" s="5">
        <f t="shared" si="104"/>
        <v>0</v>
      </c>
      <c r="AI50" s="103" t="s">
        <v>195</v>
      </c>
      <c r="AJ50" s="3" t="s">
        <v>39</v>
      </c>
      <c r="AK50" s="80">
        <f t="shared" si="105"/>
        <v>1</v>
      </c>
      <c r="AL50" s="81">
        <f t="shared" si="106"/>
        <v>0.2</v>
      </c>
      <c r="AM50" s="9">
        <f t="shared" si="107"/>
        <v>29115</v>
      </c>
      <c r="AN50" s="26">
        <f t="shared" si="108"/>
        <v>0.68693113515370086</v>
      </c>
      <c r="AO50" s="197"/>
      <c r="AP50" s="13"/>
      <c r="AQ50" s="82">
        <f t="shared" si="109"/>
        <v>0</v>
      </c>
      <c r="AR50" s="26">
        <f t="shared" si="110"/>
        <v>0</v>
      </c>
      <c r="AS50" s="9">
        <f t="shared" si="74"/>
        <v>30394.799999999999</v>
      </c>
      <c r="AT50" s="26">
        <f t="shared" si="69"/>
        <v>0</v>
      </c>
      <c r="AU50" s="197"/>
      <c r="AV50" s="11"/>
      <c r="AW50" s="82">
        <f t="shared" si="51"/>
        <v>1</v>
      </c>
      <c r="AX50" s="26">
        <f t="shared" si="111"/>
        <v>0.1</v>
      </c>
      <c r="AY50" s="50">
        <f t="shared" si="112"/>
        <v>10582.1</v>
      </c>
      <c r="AZ50" s="26">
        <f t="shared" si="113"/>
        <v>0.94499201481747486</v>
      </c>
      <c r="BA50" s="197"/>
    </row>
    <row r="51" spans="1:53" ht="15.75" x14ac:dyDescent="0.2">
      <c r="A51" s="103" t="s">
        <v>195</v>
      </c>
      <c r="B51" s="3" t="s">
        <v>40</v>
      </c>
      <c r="C51" s="7">
        <v>45640</v>
      </c>
      <c r="D51" s="8">
        <v>1</v>
      </c>
      <c r="E51" s="5">
        <f t="shared" si="95"/>
        <v>2.1910604732690624</v>
      </c>
      <c r="F51" s="6">
        <v>45851</v>
      </c>
      <c r="G51" s="8">
        <v>0</v>
      </c>
      <c r="H51" s="5">
        <f t="shared" si="96"/>
        <v>0</v>
      </c>
      <c r="I51" s="72">
        <v>46233</v>
      </c>
      <c r="J51" s="27">
        <v>0</v>
      </c>
      <c r="K51" s="5">
        <f t="shared" si="97"/>
        <v>0</v>
      </c>
      <c r="L51" s="173">
        <v>46738</v>
      </c>
      <c r="M51" s="27">
        <v>0</v>
      </c>
      <c r="N51" s="5">
        <f t="shared" si="98"/>
        <v>0</v>
      </c>
      <c r="O51" s="176">
        <v>47098</v>
      </c>
      <c r="P51" s="27">
        <v>0</v>
      </c>
      <c r="Q51" s="5">
        <f t="shared" si="99"/>
        <v>0</v>
      </c>
      <c r="R51" s="103" t="s">
        <v>195</v>
      </c>
      <c r="S51" s="3" t="s">
        <v>40</v>
      </c>
      <c r="T51" s="176">
        <v>47098</v>
      </c>
      <c r="U51" s="27">
        <v>0</v>
      </c>
      <c r="V51" s="5">
        <f t="shared" si="100"/>
        <v>0</v>
      </c>
      <c r="W51" s="176">
        <v>47392</v>
      </c>
      <c r="X51" s="27">
        <v>1</v>
      </c>
      <c r="Y51" s="5">
        <f t="shared" si="101"/>
        <v>2.1100607697501688</v>
      </c>
      <c r="Z51" s="176">
        <v>48706</v>
      </c>
      <c r="AA51" s="27">
        <v>0</v>
      </c>
      <c r="AB51" s="5">
        <f t="shared" si="102"/>
        <v>0</v>
      </c>
      <c r="AC51" s="176">
        <v>49036</v>
      </c>
      <c r="AD51" s="185">
        <v>0</v>
      </c>
      <c r="AE51" s="5">
        <f t="shared" si="103"/>
        <v>0</v>
      </c>
      <c r="AF51" s="176">
        <v>49036</v>
      </c>
      <c r="AG51" s="185">
        <v>0</v>
      </c>
      <c r="AH51" s="5">
        <f t="shared" si="104"/>
        <v>0</v>
      </c>
      <c r="AI51" s="103" t="s">
        <v>195</v>
      </c>
      <c r="AJ51" s="3" t="s">
        <v>40</v>
      </c>
      <c r="AK51" s="80">
        <f t="shared" si="105"/>
        <v>1</v>
      </c>
      <c r="AL51" s="81">
        <f t="shared" si="106"/>
        <v>0.2</v>
      </c>
      <c r="AM51" s="9">
        <f t="shared" si="107"/>
        <v>46312</v>
      </c>
      <c r="AN51" s="26">
        <f t="shared" si="108"/>
        <v>0.43185351528761445</v>
      </c>
      <c r="AO51" s="197"/>
      <c r="AP51" s="13"/>
      <c r="AQ51" s="82">
        <f t="shared" si="109"/>
        <v>1</v>
      </c>
      <c r="AR51" s="26">
        <f t="shared" si="110"/>
        <v>0.2</v>
      </c>
      <c r="AS51" s="9">
        <f t="shared" si="74"/>
        <v>48253.599999999999</v>
      </c>
      <c r="AT51" s="26">
        <f t="shared" si="69"/>
        <v>0.41447684732330858</v>
      </c>
      <c r="AU51" s="197"/>
      <c r="AV51" s="11"/>
      <c r="AW51" s="82">
        <f t="shared" si="51"/>
        <v>2</v>
      </c>
      <c r="AX51" s="26">
        <f t="shared" si="111"/>
        <v>0.2</v>
      </c>
      <c r="AY51" s="50">
        <f t="shared" si="112"/>
        <v>13503.7</v>
      </c>
      <c r="AZ51" s="26">
        <f t="shared" si="113"/>
        <v>1.481075557069544</v>
      </c>
      <c r="BA51" s="197"/>
    </row>
    <row r="52" spans="1:53" ht="15.75" x14ac:dyDescent="0.2">
      <c r="A52" s="103" t="s">
        <v>195</v>
      </c>
      <c r="B52" s="3" t="s">
        <v>41</v>
      </c>
      <c r="C52" s="7">
        <v>12126</v>
      </c>
      <c r="D52" s="8">
        <v>0</v>
      </c>
      <c r="E52" s="5">
        <f t="shared" si="95"/>
        <v>0</v>
      </c>
      <c r="F52" s="6">
        <v>12084</v>
      </c>
      <c r="G52" s="8">
        <v>0</v>
      </c>
      <c r="H52" s="5">
        <f t="shared" si="96"/>
        <v>0</v>
      </c>
      <c r="I52" s="72">
        <v>12095</v>
      </c>
      <c r="J52" s="27">
        <v>0</v>
      </c>
      <c r="K52" s="5">
        <f t="shared" si="97"/>
        <v>0</v>
      </c>
      <c r="L52" s="173">
        <v>12027</v>
      </c>
      <c r="M52" s="27">
        <v>0</v>
      </c>
      <c r="N52" s="5">
        <f t="shared" si="98"/>
        <v>0</v>
      </c>
      <c r="O52" s="176">
        <v>12072</v>
      </c>
      <c r="P52" s="27">
        <v>0</v>
      </c>
      <c r="Q52" s="5">
        <f t="shared" si="99"/>
        <v>0</v>
      </c>
      <c r="R52" s="103" t="s">
        <v>195</v>
      </c>
      <c r="S52" s="3" t="s">
        <v>41</v>
      </c>
      <c r="T52" s="176">
        <v>12072</v>
      </c>
      <c r="U52" s="27">
        <v>0</v>
      </c>
      <c r="V52" s="5">
        <f t="shared" si="100"/>
        <v>0</v>
      </c>
      <c r="W52" s="176">
        <v>12061</v>
      </c>
      <c r="X52" s="27">
        <v>0</v>
      </c>
      <c r="Y52" s="5">
        <f t="shared" si="101"/>
        <v>0</v>
      </c>
      <c r="Z52" s="176">
        <v>12269</v>
      </c>
      <c r="AA52" s="27">
        <v>0</v>
      </c>
      <c r="AB52" s="5">
        <f t="shared" si="102"/>
        <v>0</v>
      </c>
      <c r="AC52" s="176">
        <v>12368</v>
      </c>
      <c r="AD52" s="185">
        <v>0</v>
      </c>
      <c r="AE52" s="5">
        <f t="shared" si="103"/>
        <v>0</v>
      </c>
      <c r="AF52" s="176">
        <v>12368</v>
      </c>
      <c r="AG52" s="185">
        <v>0</v>
      </c>
      <c r="AH52" s="5">
        <f t="shared" si="104"/>
        <v>0</v>
      </c>
      <c r="AI52" s="103" t="s">
        <v>195</v>
      </c>
      <c r="AJ52" s="3" t="s">
        <v>41</v>
      </c>
      <c r="AK52" s="80">
        <f t="shared" si="105"/>
        <v>0</v>
      </c>
      <c r="AL52" s="81">
        <f t="shared" si="106"/>
        <v>0</v>
      </c>
      <c r="AM52" s="9">
        <f t="shared" si="107"/>
        <v>12080.8</v>
      </c>
      <c r="AN52" s="26">
        <f t="shared" si="108"/>
        <v>0</v>
      </c>
      <c r="AO52" s="197"/>
      <c r="AP52" s="13"/>
      <c r="AQ52" s="82">
        <f t="shared" si="109"/>
        <v>0</v>
      </c>
      <c r="AR52" s="26">
        <f t="shared" si="110"/>
        <v>0</v>
      </c>
      <c r="AS52" s="9">
        <f t="shared" si="74"/>
        <v>12227.6</v>
      </c>
      <c r="AT52" s="26">
        <f t="shared" si="69"/>
        <v>0</v>
      </c>
      <c r="AU52" s="197"/>
      <c r="AV52" s="11"/>
      <c r="AW52" s="82">
        <f t="shared" si="51"/>
        <v>0</v>
      </c>
      <c r="AX52" s="26">
        <f t="shared" si="111"/>
        <v>0</v>
      </c>
      <c r="AY52" s="50">
        <f t="shared" si="112"/>
        <v>143376.82461962468</v>
      </c>
      <c r="AZ52" s="26">
        <f t="shared" si="113"/>
        <v>0</v>
      </c>
      <c r="BA52" s="197"/>
    </row>
    <row r="53" spans="1:53" ht="15.75" x14ac:dyDescent="0.2">
      <c r="A53" s="87" t="s">
        <v>191</v>
      </c>
      <c r="B53" s="3" t="s">
        <v>42</v>
      </c>
      <c r="C53" s="7">
        <v>20111</v>
      </c>
      <c r="D53" s="8">
        <v>0</v>
      </c>
      <c r="E53" s="5">
        <f t="shared" si="95"/>
        <v>0</v>
      </c>
      <c r="F53" s="6">
        <v>20388</v>
      </c>
      <c r="G53" s="8">
        <v>0</v>
      </c>
      <c r="H53" s="5">
        <f t="shared" si="96"/>
        <v>0</v>
      </c>
      <c r="I53" s="72">
        <v>20477</v>
      </c>
      <c r="J53" s="27">
        <v>0</v>
      </c>
      <c r="K53" s="5">
        <f t="shared" si="97"/>
        <v>0</v>
      </c>
      <c r="L53" s="72">
        <v>20432</v>
      </c>
      <c r="M53" s="27">
        <v>0</v>
      </c>
      <c r="N53" s="5">
        <f t="shared" si="98"/>
        <v>0</v>
      </c>
      <c r="O53" s="176">
        <v>20651</v>
      </c>
      <c r="P53" s="27">
        <v>0</v>
      </c>
      <c r="Q53" s="5">
        <f t="shared" si="99"/>
        <v>0</v>
      </c>
      <c r="R53" s="87" t="s">
        <v>191</v>
      </c>
      <c r="S53" s="3" t="s">
        <v>42</v>
      </c>
      <c r="T53" s="176">
        <v>20651</v>
      </c>
      <c r="U53" s="27">
        <v>0</v>
      </c>
      <c r="V53" s="5">
        <f t="shared" si="100"/>
        <v>0</v>
      </c>
      <c r="W53" s="176">
        <v>20943</v>
      </c>
      <c r="X53" s="27">
        <v>0</v>
      </c>
      <c r="Y53" s="5">
        <f t="shared" si="101"/>
        <v>0</v>
      </c>
      <c r="Z53" s="176">
        <v>21221</v>
      </c>
      <c r="AA53" s="27">
        <v>0</v>
      </c>
      <c r="AB53" s="5">
        <f t="shared" si="102"/>
        <v>0</v>
      </c>
      <c r="AC53" s="176">
        <v>21503</v>
      </c>
      <c r="AD53" s="185">
        <v>0</v>
      </c>
      <c r="AE53" s="5">
        <f t="shared" si="103"/>
        <v>0</v>
      </c>
      <c r="AF53" s="176">
        <v>21503</v>
      </c>
      <c r="AG53" s="185">
        <v>0</v>
      </c>
      <c r="AH53" s="5">
        <f t="shared" si="104"/>
        <v>0</v>
      </c>
      <c r="AI53" s="87" t="s">
        <v>191</v>
      </c>
      <c r="AJ53" s="3" t="s">
        <v>160</v>
      </c>
      <c r="AK53" s="80">
        <f t="shared" si="105"/>
        <v>0</v>
      </c>
      <c r="AL53" s="81">
        <f t="shared" si="106"/>
        <v>0</v>
      </c>
      <c r="AM53" s="9">
        <f t="shared" si="107"/>
        <v>20411.8</v>
      </c>
      <c r="AN53" s="26">
        <f t="shared" si="108"/>
        <v>0</v>
      </c>
      <c r="AO53" s="13"/>
      <c r="AP53" s="13"/>
      <c r="AQ53" s="82">
        <f t="shared" si="109"/>
        <v>0</v>
      </c>
      <c r="AR53" s="26">
        <f t="shared" si="110"/>
        <v>0</v>
      </c>
      <c r="AS53" s="9">
        <f t="shared" si="74"/>
        <v>21164.2</v>
      </c>
      <c r="AT53" s="26">
        <f t="shared" si="69"/>
        <v>0</v>
      </c>
      <c r="AU53" s="11"/>
      <c r="AV53" s="11"/>
      <c r="AW53" s="82">
        <f t="shared" si="51"/>
        <v>0</v>
      </c>
      <c r="AX53" s="26">
        <f t="shared" si="111"/>
        <v>0</v>
      </c>
      <c r="AY53" s="50">
        <f>(C53+F53+I53+L53+O53+T53+W53+Z53+AC53+AF53)/10</f>
        <v>20788</v>
      </c>
      <c r="AZ53" s="26">
        <f t="shared" si="113"/>
        <v>0</v>
      </c>
      <c r="BA53" s="11"/>
    </row>
    <row r="54" spans="1:53" ht="15.75" x14ac:dyDescent="0.2">
      <c r="A54" s="87" t="s">
        <v>191</v>
      </c>
      <c r="B54" s="3" t="s">
        <v>43</v>
      </c>
      <c r="C54" s="7">
        <v>26358</v>
      </c>
      <c r="D54" s="8">
        <v>0</v>
      </c>
      <c r="E54" s="5">
        <f t="shared" si="95"/>
        <v>0</v>
      </c>
      <c r="F54" s="6">
        <v>26321</v>
      </c>
      <c r="G54" s="8">
        <v>0</v>
      </c>
      <c r="H54" s="5">
        <f t="shared" si="96"/>
        <v>0</v>
      </c>
      <c r="I54" s="72">
        <v>26427</v>
      </c>
      <c r="J54" s="27">
        <v>0</v>
      </c>
      <c r="K54" s="5">
        <f t="shared" si="97"/>
        <v>0</v>
      </c>
      <c r="L54" s="72">
        <v>26420</v>
      </c>
      <c r="M54" s="27">
        <v>0</v>
      </c>
      <c r="N54" s="5">
        <f t="shared" si="98"/>
        <v>0</v>
      </c>
      <c r="O54" s="176">
        <v>26524</v>
      </c>
      <c r="P54" s="27">
        <v>0</v>
      </c>
      <c r="Q54" s="5">
        <f t="shared" si="99"/>
        <v>0</v>
      </c>
      <c r="R54" s="87" t="s">
        <v>191</v>
      </c>
      <c r="S54" s="3" t="s">
        <v>43</v>
      </c>
      <c r="T54" s="176">
        <v>26524</v>
      </c>
      <c r="U54" s="27">
        <v>0</v>
      </c>
      <c r="V54" s="5">
        <f t="shared" si="100"/>
        <v>0</v>
      </c>
      <c r="W54" s="176">
        <v>26631</v>
      </c>
      <c r="X54" s="27">
        <v>0</v>
      </c>
      <c r="Y54" s="5">
        <f t="shared" si="101"/>
        <v>0</v>
      </c>
      <c r="Z54" s="176">
        <v>27070</v>
      </c>
      <c r="AA54" s="27">
        <v>0</v>
      </c>
      <c r="AB54" s="5">
        <f t="shared" si="102"/>
        <v>0</v>
      </c>
      <c r="AC54" s="176">
        <v>27406</v>
      </c>
      <c r="AD54" s="185">
        <v>0</v>
      </c>
      <c r="AE54" s="5">
        <f t="shared" si="103"/>
        <v>0</v>
      </c>
      <c r="AF54" s="176">
        <v>27406</v>
      </c>
      <c r="AG54" s="185">
        <v>0</v>
      </c>
      <c r="AH54" s="5">
        <f t="shared" si="104"/>
        <v>0</v>
      </c>
      <c r="AI54" s="87" t="s">
        <v>191</v>
      </c>
      <c r="AJ54" s="3" t="s">
        <v>139</v>
      </c>
      <c r="AK54" s="80">
        <f t="shared" si="105"/>
        <v>0</v>
      </c>
      <c r="AL54" s="81">
        <f t="shared" si="106"/>
        <v>0</v>
      </c>
      <c r="AM54" s="9">
        <f t="shared" si="107"/>
        <v>26410</v>
      </c>
      <c r="AN54" s="26">
        <f t="shared" si="108"/>
        <v>0</v>
      </c>
      <c r="AO54" s="13"/>
      <c r="AP54" s="13"/>
      <c r="AQ54" s="82">
        <f t="shared" si="109"/>
        <v>0</v>
      </c>
      <c r="AR54" s="26">
        <f t="shared" si="110"/>
        <v>0</v>
      </c>
      <c r="AS54" s="9">
        <f t="shared" si="74"/>
        <v>27007.4</v>
      </c>
      <c r="AT54" s="26">
        <f t="shared" si="69"/>
        <v>0</v>
      </c>
      <c r="AU54" s="11"/>
      <c r="AV54" s="11"/>
      <c r="AW54" s="82">
        <f t="shared" si="51"/>
        <v>0</v>
      </c>
      <c r="AX54" s="26">
        <f t="shared" si="111"/>
        <v>0</v>
      </c>
      <c r="AY54" s="50">
        <f t="shared" si="112"/>
        <v>8052.6378364587317</v>
      </c>
      <c r="AZ54" s="26">
        <f t="shared" si="113"/>
        <v>0</v>
      </c>
      <c r="BA54" s="11"/>
    </row>
    <row r="55" spans="1:53" ht="15.75" x14ac:dyDescent="0.2">
      <c r="A55" s="104"/>
      <c r="B55" s="14" t="s">
        <v>9</v>
      </c>
      <c r="C55" s="19">
        <f>SUM(C47:C54)</f>
        <v>274060</v>
      </c>
      <c r="D55" s="20">
        <f>SUM(D47:D54)</f>
        <v>3</v>
      </c>
      <c r="E55" s="18">
        <f>SUM(D55/C55)*100000</f>
        <v>1.0946508063927607</v>
      </c>
      <c r="F55" s="21">
        <f>SUM(F47:F54)</f>
        <v>277426</v>
      </c>
      <c r="G55" s="20">
        <f>SUM(G47:G54)</f>
        <v>2</v>
      </c>
      <c r="H55" s="18">
        <f t="shared" ref="H55" si="114">G55/F55*100000</f>
        <v>0.72091296417783479</v>
      </c>
      <c r="I55" s="19">
        <f>SUM(I47:I54)</f>
        <v>278433</v>
      </c>
      <c r="J55" s="20">
        <f>SUM(J47:J54)</f>
        <v>2</v>
      </c>
      <c r="K55" s="18">
        <f t="shared" si="97"/>
        <v>0.71830566060775847</v>
      </c>
      <c r="L55" s="19">
        <f>SUM(L47:L54)</f>
        <v>280770</v>
      </c>
      <c r="M55" s="20">
        <f>SUM(M47:M54)</f>
        <v>2</v>
      </c>
      <c r="N55" s="18">
        <f t="shared" si="98"/>
        <v>0.71232681554297117</v>
      </c>
      <c r="O55" s="19">
        <f>SUM(O47:O54)</f>
        <v>282836</v>
      </c>
      <c r="P55" s="20">
        <f>SUM(P47:P54)</f>
        <v>1</v>
      </c>
      <c r="Q55" s="18">
        <f t="shared" si="99"/>
        <v>0.35356178138567934</v>
      </c>
      <c r="R55" s="104"/>
      <c r="S55" s="14" t="s">
        <v>9</v>
      </c>
      <c r="T55" s="19">
        <f>SUM(T47:T54)</f>
        <v>282836</v>
      </c>
      <c r="U55" s="20">
        <f>SUM(U47:U54)</f>
        <v>3</v>
      </c>
      <c r="V55" s="18">
        <f t="shared" si="100"/>
        <v>1.0606853441570379</v>
      </c>
      <c r="W55" s="19">
        <f>SUM(W47:W54)</f>
        <v>283830</v>
      </c>
      <c r="X55" s="20">
        <f>SUM(X47:X54)</f>
        <v>2</v>
      </c>
      <c r="Y55" s="18">
        <f t="shared" si="101"/>
        <v>0.70464714794066874</v>
      </c>
      <c r="Z55" s="19">
        <f>SUM(Z47:Z54)</f>
        <v>287513</v>
      </c>
      <c r="AA55" s="20">
        <f>SUM(AA47:AA54)</f>
        <v>5</v>
      </c>
      <c r="AB55" s="18">
        <f t="shared" si="102"/>
        <v>1.7390517993968968</v>
      </c>
      <c r="AC55" s="19">
        <f>SUM(AC47:AC54)</f>
        <v>289793</v>
      </c>
      <c r="AD55" s="20">
        <f>SUM(AD47:AD54)</f>
        <v>1</v>
      </c>
      <c r="AE55" s="18">
        <f t="shared" si="103"/>
        <v>0.34507389757516571</v>
      </c>
      <c r="AF55" s="19">
        <f>SUM(AF47:AF54)</f>
        <v>289793</v>
      </c>
      <c r="AG55" s="20">
        <f>SUM(AG47:AG54)</f>
        <v>1</v>
      </c>
      <c r="AH55" s="18">
        <f t="shared" si="104"/>
        <v>0.34507389757516571</v>
      </c>
      <c r="AI55" s="104"/>
      <c r="AJ55" s="14" t="s">
        <v>9</v>
      </c>
      <c r="AK55" s="48">
        <f t="shared" si="105"/>
        <v>10</v>
      </c>
      <c r="AL55" s="15">
        <f t="shared" si="106"/>
        <v>2</v>
      </c>
      <c r="AM55" s="52">
        <f t="shared" si="107"/>
        <v>278705</v>
      </c>
      <c r="AN55" s="16">
        <f t="shared" si="108"/>
        <v>0.71760463572594679</v>
      </c>
      <c r="AO55" s="46"/>
      <c r="AP55" s="46"/>
      <c r="AQ55" s="45">
        <f t="shared" si="109"/>
        <v>12</v>
      </c>
      <c r="AR55" s="16">
        <f t="shared" si="110"/>
        <v>2.4</v>
      </c>
      <c r="AS55" s="52">
        <f t="shared" si="74"/>
        <v>286753</v>
      </c>
      <c r="AT55" s="16">
        <f t="shared" si="69"/>
        <v>0.83695724194690202</v>
      </c>
      <c r="AU55" s="54"/>
      <c r="AV55" s="54"/>
      <c r="AW55" s="45">
        <f t="shared" si="51"/>
        <v>22</v>
      </c>
      <c r="AX55" s="16">
        <f t="shared" si="111"/>
        <v>2.2000000000000002</v>
      </c>
      <c r="AY55" s="55">
        <f t="shared" si="112"/>
        <v>24996.527076906677</v>
      </c>
      <c r="AZ55" s="16">
        <f t="shared" si="113"/>
        <v>8.8012226387740675</v>
      </c>
      <c r="BA55" s="54"/>
    </row>
    <row r="56" spans="1:53" ht="15.75" x14ac:dyDescent="0.2">
      <c r="A56" s="102"/>
      <c r="B56" s="94" t="s">
        <v>179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102"/>
      <c r="S56" s="94" t="s">
        <v>179</v>
      </c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102"/>
      <c r="AJ56" s="94" t="s">
        <v>179</v>
      </c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</row>
    <row r="57" spans="1:53" ht="15.75" x14ac:dyDescent="0.2">
      <c r="A57" s="103" t="s">
        <v>196</v>
      </c>
      <c r="B57" s="3" t="s">
        <v>44</v>
      </c>
      <c r="C57" s="7">
        <v>16006</v>
      </c>
      <c r="D57" s="8">
        <v>0</v>
      </c>
      <c r="E57" s="5">
        <f t="shared" ref="E57:E63" si="115">D57/C57*100000</f>
        <v>0</v>
      </c>
      <c r="F57" s="6">
        <v>16106</v>
      </c>
      <c r="G57" s="8">
        <v>0</v>
      </c>
      <c r="H57" s="5">
        <f>(G57/F57)*100000</f>
        <v>0</v>
      </c>
      <c r="I57" s="72">
        <v>16126</v>
      </c>
      <c r="J57" s="27">
        <v>0</v>
      </c>
      <c r="K57" s="5">
        <f>(J57/I57)*100000</f>
        <v>0</v>
      </c>
      <c r="L57" s="6">
        <v>15678</v>
      </c>
      <c r="M57" s="27">
        <v>1</v>
      </c>
      <c r="N57" s="5">
        <f>(M57/L57)*100000</f>
        <v>6.3783645873198109</v>
      </c>
      <c r="O57" s="176">
        <v>15657</v>
      </c>
      <c r="P57" s="27">
        <v>0</v>
      </c>
      <c r="Q57" s="5">
        <f>(P57/O57)*100000</f>
        <v>0</v>
      </c>
      <c r="R57" s="103" t="s">
        <v>196</v>
      </c>
      <c r="S57" s="3" t="s">
        <v>44</v>
      </c>
      <c r="T57" s="176">
        <v>15657</v>
      </c>
      <c r="U57" s="27">
        <v>0</v>
      </c>
      <c r="V57" s="5">
        <f>(U57/T57)*100000</f>
        <v>0</v>
      </c>
      <c r="W57" s="176">
        <v>15771</v>
      </c>
      <c r="X57" s="27">
        <v>0</v>
      </c>
      <c r="Y57" s="5">
        <f>(X57/W57)*100000</f>
        <v>0</v>
      </c>
      <c r="Z57" s="176">
        <v>16198</v>
      </c>
      <c r="AA57" s="27">
        <v>0</v>
      </c>
      <c r="AB57" s="5">
        <f>(AA57/Z57)*100000</f>
        <v>0</v>
      </c>
      <c r="AC57" s="176">
        <v>16447</v>
      </c>
      <c r="AD57" s="185">
        <v>0</v>
      </c>
      <c r="AE57" s="5">
        <f>(AD57/AC57)*100000</f>
        <v>0</v>
      </c>
      <c r="AF57" s="176">
        <v>16447</v>
      </c>
      <c r="AG57" s="185">
        <v>0</v>
      </c>
      <c r="AH57" s="5">
        <f>(AG57/AF57)*100000</f>
        <v>0</v>
      </c>
      <c r="AI57" s="103" t="s">
        <v>196</v>
      </c>
      <c r="AJ57" s="3" t="s">
        <v>44</v>
      </c>
      <c r="AK57" s="80">
        <f>D57+G57+J57+M57+P57</f>
        <v>1</v>
      </c>
      <c r="AL57" s="81">
        <f>AK57/5</f>
        <v>0.2</v>
      </c>
      <c r="AM57" s="9">
        <f>(C57+F57+I57+L57+O57)/5</f>
        <v>15914.6</v>
      </c>
      <c r="AN57" s="26">
        <f>(AL57/AM57)*100000</f>
        <v>1.2567076772272003</v>
      </c>
      <c r="AO57" s="197">
        <f>SUM(AK57,AK58,AK59,AK60)</f>
        <v>6</v>
      </c>
      <c r="AP57" s="13"/>
      <c r="AQ57" s="82">
        <f>U57+X57+AA57+AD57+AG57</f>
        <v>0</v>
      </c>
      <c r="AR57" s="26">
        <f>AQ57/5</f>
        <v>0</v>
      </c>
      <c r="AS57" s="9">
        <f t="shared" si="74"/>
        <v>16104</v>
      </c>
      <c r="AT57" s="26">
        <f t="shared" si="69"/>
        <v>0</v>
      </c>
      <c r="AU57" s="197">
        <f>SUM(AQ57:AQ60)</f>
        <v>5</v>
      </c>
      <c r="AV57" s="11"/>
      <c r="AW57" s="82">
        <f t="shared" si="51"/>
        <v>1</v>
      </c>
      <c r="AX57" s="26">
        <f>AW57/10</f>
        <v>0.1</v>
      </c>
      <c r="AY57" s="50">
        <f t="shared" ref="AY57:AY64" si="116">SUM(B57,E57,H57,K57,N57,T57,W57,Z57,AC57,AF57)/10</f>
        <v>8052.6378364587317</v>
      </c>
      <c r="AZ57" s="26">
        <f>(AX57/AY57)*100000</f>
        <v>1.2418291003631736</v>
      </c>
      <c r="BA57" s="197">
        <f>SUM(AO57,AU57)</f>
        <v>11</v>
      </c>
    </row>
    <row r="58" spans="1:53" ht="15.75" x14ac:dyDescent="0.2">
      <c r="A58" s="103" t="s">
        <v>196</v>
      </c>
      <c r="B58" s="3" t="s">
        <v>45</v>
      </c>
      <c r="C58" s="7">
        <v>47421</v>
      </c>
      <c r="D58" s="8">
        <v>1</v>
      </c>
      <c r="E58" s="5">
        <f t="shared" si="115"/>
        <v>2.1087703759937582</v>
      </c>
      <c r="F58" s="6">
        <v>48518</v>
      </c>
      <c r="G58" s="8">
        <v>2</v>
      </c>
      <c r="H58" s="5">
        <f t="shared" ref="H58:H63" si="117">(G58/F58)*100000</f>
        <v>4.1221814584278</v>
      </c>
      <c r="I58" s="72">
        <v>49024</v>
      </c>
      <c r="J58" s="27">
        <v>1</v>
      </c>
      <c r="K58" s="5">
        <f t="shared" ref="K58:K64" si="118">(J58/I58)*100000</f>
        <v>2.0398172323759791</v>
      </c>
      <c r="L58" s="6">
        <v>48065</v>
      </c>
      <c r="M58" s="27">
        <v>0</v>
      </c>
      <c r="N58" s="5">
        <f t="shared" ref="N58:N64" si="119">(M58/L58)*100000</f>
        <v>0</v>
      </c>
      <c r="O58" s="176">
        <v>48461</v>
      </c>
      <c r="P58" s="27">
        <v>0</v>
      </c>
      <c r="Q58" s="5">
        <f t="shared" ref="Q58:Q64" si="120">(P58/O58)*100000</f>
        <v>0</v>
      </c>
      <c r="R58" s="103" t="s">
        <v>196</v>
      </c>
      <c r="S58" s="3" t="s">
        <v>45</v>
      </c>
      <c r="T58" s="176">
        <v>48461</v>
      </c>
      <c r="U58" s="27">
        <v>0</v>
      </c>
      <c r="V58" s="5">
        <f t="shared" ref="V58:V64" si="121">(U58/T58)*100000</f>
        <v>0</v>
      </c>
      <c r="W58" s="176">
        <v>48886</v>
      </c>
      <c r="X58" s="27">
        <v>0</v>
      </c>
      <c r="Y58" s="5">
        <f t="shared" ref="Y58:Y64" si="122">(X58/W58)*100000</f>
        <v>0</v>
      </c>
      <c r="Z58" s="176">
        <v>50124</v>
      </c>
      <c r="AA58" s="27">
        <v>1</v>
      </c>
      <c r="AB58" s="5">
        <f t="shared" ref="AB58:AB64" si="123">(AA58/Z58)*100000</f>
        <v>1.9950522703694835</v>
      </c>
      <c r="AC58" s="176">
        <v>51243</v>
      </c>
      <c r="AD58" s="185">
        <v>1</v>
      </c>
      <c r="AE58" s="5">
        <f t="shared" ref="AE58:AE64" si="124">(AD58/AC58)*100000</f>
        <v>1.9514860566321255</v>
      </c>
      <c r="AF58" s="176">
        <v>51243</v>
      </c>
      <c r="AG58" s="185">
        <v>1</v>
      </c>
      <c r="AH58" s="5">
        <f t="shared" ref="AH58:AH64" si="125">(AG58/AF58)*100000</f>
        <v>1.9514860566321255</v>
      </c>
      <c r="AI58" s="103" t="s">
        <v>196</v>
      </c>
      <c r="AJ58" s="3" t="s">
        <v>45</v>
      </c>
      <c r="AK58" s="80">
        <f t="shared" ref="AK58:AK63" si="126">D58+G58+J58+M58+P58</f>
        <v>4</v>
      </c>
      <c r="AL58" s="81">
        <f t="shared" ref="AL58:AL64" si="127">AK58/5</f>
        <v>0.8</v>
      </c>
      <c r="AM58" s="9">
        <f t="shared" ref="AM58:AM63" si="128">(C58+F58+I58+L58+O58)/5</f>
        <v>48297.8</v>
      </c>
      <c r="AN58" s="26">
        <f t="shared" ref="AN58:AN64" si="129">(AL58/AM58)*100000</f>
        <v>1.6563901461350206</v>
      </c>
      <c r="AO58" s="197"/>
      <c r="AP58" s="13"/>
      <c r="AQ58" s="82">
        <f t="shared" ref="AQ58:AQ64" si="130">U58+X58+AA58+AD58+AG58</f>
        <v>3</v>
      </c>
      <c r="AR58" s="26">
        <f t="shared" ref="AR58:AR64" si="131">AQ58/5</f>
        <v>0.6</v>
      </c>
      <c r="AS58" s="9">
        <f t="shared" si="74"/>
        <v>49991.4</v>
      </c>
      <c r="AT58" s="26">
        <f t="shared" si="69"/>
        <v>1.2002064355069071</v>
      </c>
      <c r="AU58" s="197"/>
      <c r="AV58" s="11"/>
      <c r="AW58" s="82">
        <f t="shared" si="51"/>
        <v>7</v>
      </c>
      <c r="AX58" s="26">
        <f t="shared" ref="AX58:AX64" si="132">AW58/10</f>
        <v>0.7</v>
      </c>
      <c r="AY58" s="50">
        <f t="shared" si="116"/>
        <v>24996.527076906677</v>
      </c>
      <c r="AZ58" s="26">
        <f t="shared" ref="AZ58:AZ64" si="133">(AX58/AY58)*100000</f>
        <v>2.8003890214281122</v>
      </c>
      <c r="BA58" s="197"/>
    </row>
    <row r="59" spans="1:53" ht="15.75" x14ac:dyDescent="0.2">
      <c r="A59" s="103" t="s">
        <v>196</v>
      </c>
      <c r="B59" s="3" t="s">
        <v>46</v>
      </c>
      <c r="C59" s="7">
        <v>18507</v>
      </c>
      <c r="D59" s="8">
        <v>0</v>
      </c>
      <c r="E59" s="5">
        <f t="shared" si="115"/>
        <v>0</v>
      </c>
      <c r="F59" s="6">
        <v>18794</v>
      </c>
      <c r="G59" s="8">
        <v>0</v>
      </c>
      <c r="H59" s="5">
        <f t="shared" si="117"/>
        <v>0</v>
      </c>
      <c r="I59" s="72">
        <v>19351</v>
      </c>
      <c r="J59" s="27">
        <v>0</v>
      </c>
      <c r="K59" s="5">
        <f t="shared" si="118"/>
        <v>0</v>
      </c>
      <c r="L59" s="6">
        <v>19490</v>
      </c>
      <c r="M59" s="27">
        <v>0</v>
      </c>
      <c r="N59" s="5">
        <f t="shared" si="119"/>
        <v>0</v>
      </c>
      <c r="O59" s="176">
        <v>19916</v>
      </c>
      <c r="P59" s="27">
        <v>1</v>
      </c>
      <c r="Q59" s="5">
        <f t="shared" si="120"/>
        <v>5.0210885720024097</v>
      </c>
      <c r="R59" s="103" t="s">
        <v>196</v>
      </c>
      <c r="S59" s="3" t="s">
        <v>46</v>
      </c>
      <c r="T59" s="176">
        <v>19916</v>
      </c>
      <c r="U59" s="27">
        <v>2</v>
      </c>
      <c r="V59" s="5">
        <f t="shared" si="121"/>
        <v>10.042177144004819</v>
      </c>
      <c r="W59" s="176">
        <v>20204</v>
      </c>
      <c r="X59" s="27">
        <v>0</v>
      </c>
      <c r="Y59" s="5">
        <f t="shared" si="122"/>
        <v>0</v>
      </c>
      <c r="Z59" s="176">
        <v>20823</v>
      </c>
      <c r="AA59" s="27">
        <v>0</v>
      </c>
      <c r="AB59" s="5">
        <f t="shared" si="123"/>
        <v>0</v>
      </c>
      <c r="AC59" s="176">
        <v>20998</v>
      </c>
      <c r="AD59" s="185">
        <v>0</v>
      </c>
      <c r="AE59" s="5">
        <f t="shared" si="124"/>
        <v>0</v>
      </c>
      <c r="AF59" s="176">
        <v>20998</v>
      </c>
      <c r="AG59" s="185">
        <v>0</v>
      </c>
      <c r="AH59" s="5">
        <f t="shared" si="125"/>
        <v>0</v>
      </c>
      <c r="AI59" s="103" t="s">
        <v>196</v>
      </c>
      <c r="AJ59" s="3" t="s">
        <v>46</v>
      </c>
      <c r="AK59" s="80">
        <f t="shared" si="126"/>
        <v>1</v>
      </c>
      <c r="AL59" s="81">
        <f t="shared" si="127"/>
        <v>0.2</v>
      </c>
      <c r="AM59" s="9">
        <f t="shared" si="128"/>
        <v>19211.599999999999</v>
      </c>
      <c r="AN59" s="26">
        <f t="shared" si="129"/>
        <v>1.0410377063857255</v>
      </c>
      <c r="AO59" s="197"/>
      <c r="AP59" s="13"/>
      <c r="AQ59" s="82">
        <f t="shared" si="130"/>
        <v>2</v>
      </c>
      <c r="AR59" s="26">
        <f t="shared" si="131"/>
        <v>0.4</v>
      </c>
      <c r="AS59" s="9">
        <f t="shared" si="74"/>
        <v>20587.8</v>
      </c>
      <c r="AT59" s="26">
        <f t="shared" si="69"/>
        <v>1.9428982212766785</v>
      </c>
      <c r="AU59" s="197"/>
      <c r="AV59" s="11"/>
      <c r="AW59" s="82">
        <f t="shared" si="51"/>
        <v>3</v>
      </c>
      <c r="AX59" s="26">
        <f t="shared" si="132"/>
        <v>0.3</v>
      </c>
      <c r="AY59" s="50">
        <f t="shared" si="116"/>
        <v>10293.9</v>
      </c>
      <c r="AZ59" s="26">
        <f t="shared" si="133"/>
        <v>2.9143473319150175</v>
      </c>
      <c r="BA59" s="197"/>
    </row>
    <row r="60" spans="1:53" ht="15.75" x14ac:dyDescent="0.2">
      <c r="A60" s="103" t="s">
        <v>196</v>
      </c>
      <c r="B60" s="3" t="s">
        <v>47</v>
      </c>
      <c r="C60" s="7">
        <v>8561</v>
      </c>
      <c r="D60" s="8">
        <v>0</v>
      </c>
      <c r="E60" s="5">
        <f t="shared" si="115"/>
        <v>0</v>
      </c>
      <c r="F60" s="6">
        <v>8515</v>
      </c>
      <c r="G60" s="8">
        <v>0</v>
      </c>
      <c r="H60" s="5">
        <f t="shared" si="117"/>
        <v>0</v>
      </c>
      <c r="I60" s="72">
        <v>8471</v>
      </c>
      <c r="J60" s="27">
        <v>0</v>
      </c>
      <c r="K60" s="5">
        <f t="shared" si="118"/>
        <v>0</v>
      </c>
      <c r="L60" s="6">
        <v>8474</v>
      </c>
      <c r="M60" s="27">
        <v>0</v>
      </c>
      <c r="N60" s="5">
        <f t="shared" si="119"/>
        <v>0</v>
      </c>
      <c r="O60" s="176">
        <v>8530</v>
      </c>
      <c r="P60" s="27">
        <v>0</v>
      </c>
      <c r="Q60" s="5">
        <f t="shared" si="120"/>
        <v>0</v>
      </c>
      <c r="R60" s="103" t="s">
        <v>196</v>
      </c>
      <c r="S60" s="3" t="s">
        <v>47</v>
      </c>
      <c r="T60" s="176">
        <v>8530</v>
      </c>
      <c r="U60" s="27">
        <v>0</v>
      </c>
      <c r="V60" s="5">
        <f t="shared" si="121"/>
        <v>0</v>
      </c>
      <c r="W60" s="176">
        <v>8539</v>
      </c>
      <c r="X60" s="27">
        <v>0</v>
      </c>
      <c r="Y60" s="5">
        <f t="shared" si="122"/>
        <v>0</v>
      </c>
      <c r="Z60" s="176">
        <v>8591</v>
      </c>
      <c r="AA60" s="27">
        <v>0</v>
      </c>
      <c r="AB60" s="5">
        <f t="shared" si="123"/>
        <v>0</v>
      </c>
      <c r="AC60" s="176">
        <v>8701</v>
      </c>
      <c r="AD60" s="185">
        <v>0</v>
      </c>
      <c r="AE60" s="5">
        <f t="shared" si="124"/>
        <v>0</v>
      </c>
      <c r="AF60" s="176">
        <v>8701</v>
      </c>
      <c r="AG60" s="185">
        <v>0</v>
      </c>
      <c r="AH60" s="5">
        <f t="shared" si="125"/>
        <v>0</v>
      </c>
      <c r="AI60" s="103" t="s">
        <v>196</v>
      </c>
      <c r="AJ60" s="3" t="s">
        <v>47</v>
      </c>
      <c r="AK60" s="80">
        <f t="shared" si="126"/>
        <v>0</v>
      </c>
      <c r="AL60" s="81">
        <f t="shared" si="127"/>
        <v>0</v>
      </c>
      <c r="AM60" s="9">
        <f t="shared" si="128"/>
        <v>8510.2000000000007</v>
      </c>
      <c r="AN60" s="26">
        <f t="shared" si="129"/>
        <v>0</v>
      </c>
      <c r="AO60" s="197"/>
      <c r="AP60" s="13"/>
      <c r="AQ60" s="82">
        <f t="shared" si="130"/>
        <v>0</v>
      </c>
      <c r="AR60" s="26">
        <f t="shared" si="131"/>
        <v>0</v>
      </c>
      <c r="AS60" s="9">
        <f t="shared" si="74"/>
        <v>8612.4</v>
      </c>
      <c r="AT60" s="26">
        <f t="shared" si="69"/>
        <v>0</v>
      </c>
      <c r="AU60" s="197"/>
      <c r="AV60" s="11"/>
      <c r="AW60" s="82">
        <f t="shared" si="51"/>
        <v>0</v>
      </c>
      <c r="AX60" s="26">
        <f t="shared" si="132"/>
        <v>0</v>
      </c>
      <c r="AY60" s="50">
        <f t="shared" si="116"/>
        <v>4306.2</v>
      </c>
      <c r="AZ60" s="26">
        <f t="shared" si="133"/>
        <v>0</v>
      </c>
      <c r="BA60" s="197"/>
    </row>
    <row r="61" spans="1:53" ht="15.75" x14ac:dyDescent="0.2">
      <c r="A61" s="87" t="s">
        <v>191</v>
      </c>
      <c r="B61" s="3" t="s">
        <v>48</v>
      </c>
      <c r="C61" s="7">
        <v>80246</v>
      </c>
      <c r="D61" s="8">
        <v>1</v>
      </c>
      <c r="E61" s="5">
        <f t="shared" si="115"/>
        <v>1.2461680332976099</v>
      </c>
      <c r="F61" s="65">
        <v>81069</v>
      </c>
      <c r="G61" s="8">
        <v>3</v>
      </c>
      <c r="H61" s="5">
        <f t="shared" si="117"/>
        <v>3.7005513821559415</v>
      </c>
      <c r="I61" s="72">
        <v>81676</v>
      </c>
      <c r="J61" s="27">
        <v>0</v>
      </c>
      <c r="K61" s="5">
        <f t="shared" si="118"/>
        <v>0</v>
      </c>
      <c r="L61" s="174">
        <v>82217</v>
      </c>
      <c r="M61" s="27">
        <v>3</v>
      </c>
      <c r="N61" s="5">
        <f t="shared" si="119"/>
        <v>3.6488804018633614</v>
      </c>
      <c r="O61" s="177">
        <v>82918</v>
      </c>
      <c r="P61" s="27">
        <v>0</v>
      </c>
      <c r="Q61" s="5">
        <f t="shared" si="120"/>
        <v>0</v>
      </c>
      <c r="R61" s="87" t="s">
        <v>191</v>
      </c>
      <c r="S61" s="3" t="s">
        <v>48</v>
      </c>
      <c r="T61" s="177">
        <v>82918</v>
      </c>
      <c r="U61" s="27">
        <v>0</v>
      </c>
      <c r="V61" s="5">
        <f t="shared" si="121"/>
        <v>0</v>
      </c>
      <c r="W61" s="177">
        <v>83836</v>
      </c>
      <c r="X61" s="27">
        <v>2</v>
      </c>
      <c r="Y61" s="5">
        <f t="shared" si="122"/>
        <v>2.3856100004771221</v>
      </c>
      <c r="Z61" s="177">
        <v>85802</v>
      </c>
      <c r="AA61" s="27">
        <v>3</v>
      </c>
      <c r="AB61" s="5">
        <f t="shared" si="123"/>
        <v>3.4964219948252957</v>
      </c>
      <c r="AC61" s="177">
        <v>86454</v>
      </c>
      <c r="AD61" s="185">
        <v>0</v>
      </c>
      <c r="AE61" s="5">
        <f t="shared" si="124"/>
        <v>0</v>
      </c>
      <c r="AF61" s="177">
        <v>86454</v>
      </c>
      <c r="AG61" s="185">
        <v>0</v>
      </c>
      <c r="AH61" s="5">
        <f t="shared" si="125"/>
        <v>0</v>
      </c>
      <c r="AI61" s="87" t="s">
        <v>191</v>
      </c>
      <c r="AJ61" s="3" t="s">
        <v>161</v>
      </c>
      <c r="AK61" s="80">
        <f t="shared" si="126"/>
        <v>7</v>
      </c>
      <c r="AL61" s="81">
        <f t="shared" si="127"/>
        <v>1.4</v>
      </c>
      <c r="AM61" s="9">
        <f t="shared" si="128"/>
        <v>81625.2</v>
      </c>
      <c r="AN61" s="26">
        <f t="shared" si="129"/>
        <v>1.7151565937970135</v>
      </c>
      <c r="AO61" s="13"/>
      <c r="AP61" s="13"/>
      <c r="AQ61" s="82">
        <f t="shared" si="130"/>
        <v>5</v>
      </c>
      <c r="AR61" s="26">
        <f t="shared" si="131"/>
        <v>1</v>
      </c>
      <c r="AS61" s="9">
        <f t="shared" si="74"/>
        <v>85092.800000000003</v>
      </c>
      <c r="AT61" s="26">
        <f t="shared" si="69"/>
        <v>1.1751875599345656</v>
      </c>
      <c r="AU61" s="11"/>
      <c r="AV61" s="11"/>
      <c r="AW61" s="82">
        <f t="shared" si="51"/>
        <v>12</v>
      </c>
      <c r="AX61" s="26">
        <f t="shared" si="132"/>
        <v>1.2</v>
      </c>
      <c r="AY61" s="50">
        <f t="shared" si="116"/>
        <v>42547.259559981736</v>
      </c>
      <c r="AZ61" s="26">
        <f t="shared" si="133"/>
        <v>2.8203931637671733</v>
      </c>
      <c r="BA61" s="11"/>
    </row>
    <row r="62" spans="1:53" ht="15.75" x14ac:dyDescent="0.2">
      <c r="A62" s="87" t="s">
        <v>191</v>
      </c>
      <c r="B62" s="3" t="s">
        <v>49</v>
      </c>
      <c r="C62" s="7">
        <v>771158</v>
      </c>
      <c r="D62" s="8">
        <v>16</v>
      </c>
      <c r="E62" s="5">
        <f t="shared" si="115"/>
        <v>2.074801791591347</v>
      </c>
      <c r="F62" s="66">
        <v>770517</v>
      </c>
      <c r="G62" s="8">
        <v>26</v>
      </c>
      <c r="H62" s="5">
        <f t="shared" si="117"/>
        <v>3.3743577364289168</v>
      </c>
      <c r="I62" s="72">
        <v>766757</v>
      </c>
      <c r="J62" s="27">
        <v>23</v>
      </c>
      <c r="K62" s="5">
        <f t="shared" si="118"/>
        <v>2.9996465633831844</v>
      </c>
      <c r="L62" s="174">
        <v>782969</v>
      </c>
      <c r="M62" s="27">
        <v>25</v>
      </c>
      <c r="N62" s="5">
        <f t="shared" si="119"/>
        <v>3.1929744344922977</v>
      </c>
      <c r="O62" s="177">
        <v>777874</v>
      </c>
      <c r="P62" s="27">
        <v>16</v>
      </c>
      <c r="Q62" s="5">
        <f t="shared" si="120"/>
        <v>2.0568883906648123</v>
      </c>
      <c r="R62" s="87" t="s">
        <v>191</v>
      </c>
      <c r="S62" s="3" t="s">
        <v>49</v>
      </c>
      <c r="T62" s="177">
        <v>777874</v>
      </c>
      <c r="U62" s="27">
        <v>27</v>
      </c>
      <c r="V62" s="5">
        <f t="shared" si="121"/>
        <v>3.4709991592468703</v>
      </c>
      <c r="W62" s="177">
        <v>773399</v>
      </c>
      <c r="X62" s="27">
        <v>29</v>
      </c>
      <c r="Y62" s="5">
        <f t="shared" si="122"/>
        <v>3.7496816003123872</v>
      </c>
      <c r="Z62" s="177">
        <v>793881</v>
      </c>
      <c r="AA62" s="27">
        <v>25</v>
      </c>
      <c r="AB62" s="5">
        <f t="shared" si="123"/>
        <v>3.1490865759477806</v>
      </c>
      <c r="AC62" s="177">
        <v>795222</v>
      </c>
      <c r="AD62" s="185">
        <v>25</v>
      </c>
      <c r="AE62" s="5">
        <f t="shared" si="124"/>
        <v>3.1437762033746552</v>
      </c>
      <c r="AF62" s="177">
        <v>795222</v>
      </c>
      <c r="AG62" s="185">
        <v>25</v>
      </c>
      <c r="AH62" s="5">
        <f t="shared" si="125"/>
        <v>3.1437762033746552</v>
      </c>
      <c r="AI62" s="87" t="s">
        <v>191</v>
      </c>
      <c r="AJ62" s="3" t="s">
        <v>162</v>
      </c>
      <c r="AK62" s="80">
        <f t="shared" si="126"/>
        <v>106</v>
      </c>
      <c r="AL62" s="81">
        <f t="shared" si="127"/>
        <v>21.2</v>
      </c>
      <c r="AM62" s="9">
        <f t="shared" si="128"/>
        <v>773855</v>
      </c>
      <c r="AN62" s="26">
        <f t="shared" si="129"/>
        <v>2.739531307544695</v>
      </c>
      <c r="AO62" s="13"/>
      <c r="AP62" s="13"/>
      <c r="AQ62" s="82">
        <f t="shared" si="130"/>
        <v>131</v>
      </c>
      <c r="AR62" s="26">
        <f t="shared" si="131"/>
        <v>26.2</v>
      </c>
      <c r="AS62" s="9">
        <f>SUM(T62,W62,Z62,AC62,AF62)/5</f>
        <v>787119.6</v>
      </c>
      <c r="AT62" s="26">
        <f t="shared" si="69"/>
        <v>3.3285919954222964</v>
      </c>
      <c r="AU62" s="11"/>
      <c r="AV62" s="11"/>
      <c r="AW62" s="82">
        <f t="shared" si="51"/>
        <v>237</v>
      </c>
      <c r="AX62" s="26">
        <f t="shared" si="132"/>
        <v>23.7</v>
      </c>
      <c r="AY62" s="50">
        <f t="shared" si="116"/>
        <v>393560.96417805261</v>
      </c>
      <c r="AZ62" s="26">
        <f>(AX62/AY62)*100000</f>
        <v>6.021938697476557</v>
      </c>
      <c r="BA62" s="11"/>
    </row>
    <row r="63" spans="1:53" ht="15.75" x14ac:dyDescent="0.2">
      <c r="A63" s="87" t="s">
        <v>191</v>
      </c>
      <c r="B63" s="3" t="s">
        <v>50</v>
      </c>
      <c r="C63" s="7">
        <v>66415</v>
      </c>
      <c r="D63" s="8">
        <v>0</v>
      </c>
      <c r="E63" s="5">
        <f t="shared" si="115"/>
        <v>0</v>
      </c>
      <c r="F63" s="66">
        <v>66470</v>
      </c>
      <c r="G63" s="8">
        <v>0</v>
      </c>
      <c r="H63" s="5">
        <f t="shared" si="117"/>
        <v>0</v>
      </c>
      <c r="I63" s="72">
        <v>66799</v>
      </c>
      <c r="J63" s="27">
        <v>0</v>
      </c>
      <c r="K63" s="5">
        <f t="shared" si="118"/>
        <v>0</v>
      </c>
      <c r="L63" s="174">
        <v>67607</v>
      </c>
      <c r="M63" s="27">
        <v>1</v>
      </c>
      <c r="N63" s="5">
        <f t="shared" si="119"/>
        <v>1.4791367757776561</v>
      </c>
      <c r="O63" s="177">
        <v>68685</v>
      </c>
      <c r="P63" s="27">
        <v>0</v>
      </c>
      <c r="Q63" s="5">
        <f t="shared" si="120"/>
        <v>0</v>
      </c>
      <c r="R63" s="87" t="s">
        <v>191</v>
      </c>
      <c r="S63" s="3" t="s">
        <v>50</v>
      </c>
      <c r="T63" s="177">
        <v>68685</v>
      </c>
      <c r="U63" s="27">
        <v>0</v>
      </c>
      <c r="V63" s="5">
        <f t="shared" si="121"/>
        <v>0</v>
      </c>
      <c r="W63" s="177">
        <v>69431</v>
      </c>
      <c r="X63" s="27">
        <v>1</v>
      </c>
      <c r="Y63" s="5">
        <f t="shared" si="122"/>
        <v>1.4402788379830336</v>
      </c>
      <c r="Z63" s="177">
        <v>70525</v>
      </c>
      <c r="AA63" s="27">
        <v>0</v>
      </c>
      <c r="AB63" s="5">
        <f t="shared" si="123"/>
        <v>0</v>
      </c>
      <c r="AC63" s="177">
        <v>70986</v>
      </c>
      <c r="AD63" s="185">
        <v>0</v>
      </c>
      <c r="AE63" s="5">
        <f t="shared" si="124"/>
        <v>0</v>
      </c>
      <c r="AF63" s="177">
        <v>70986</v>
      </c>
      <c r="AG63" s="185">
        <v>0</v>
      </c>
      <c r="AH63" s="5">
        <f t="shared" si="125"/>
        <v>0</v>
      </c>
      <c r="AI63" s="87" t="s">
        <v>191</v>
      </c>
      <c r="AJ63" s="3" t="s">
        <v>140</v>
      </c>
      <c r="AK63" s="80">
        <f t="shared" si="126"/>
        <v>1</v>
      </c>
      <c r="AL63" s="81">
        <f t="shared" si="127"/>
        <v>0.2</v>
      </c>
      <c r="AM63" s="9">
        <f t="shared" si="128"/>
        <v>67195.199999999997</v>
      </c>
      <c r="AN63" s="26">
        <f t="shared" si="129"/>
        <v>0.29764030764102201</v>
      </c>
      <c r="AO63" s="13"/>
      <c r="AP63" s="13"/>
      <c r="AQ63" s="82">
        <f t="shared" si="130"/>
        <v>1</v>
      </c>
      <c r="AR63" s="26">
        <f t="shared" si="131"/>
        <v>0.2</v>
      </c>
      <c r="AS63" s="9">
        <f t="shared" si="74"/>
        <v>70122.600000000006</v>
      </c>
      <c r="AT63" s="26">
        <f t="shared" si="69"/>
        <v>0.2852147524478556</v>
      </c>
      <c r="AU63" s="11"/>
      <c r="AV63" s="11"/>
      <c r="AW63" s="82">
        <f t="shared" si="51"/>
        <v>2</v>
      </c>
      <c r="AX63" s="26">
        <f t="shared" si="132"/>
        <v>0.2</v>
      </c>
      <c r="AY63" s="50">
        <f t="shared" si="116"/>
        <v>35061.447913677577</v>
      </c>
      <c r="AZ63" s="26">
        <f t="shared" si="133"/>
        <v>0.5704270984256169</v>
      </c>
      <c r="BA63" s="11"/>
    </row>
    <row r="64" spans="1:53" ht="15.75" x14ac:dyDescent="0.2">
      <c r="A64" s="104"/>
      <c r="B64" s="14" t="s">
        <v>9</v>
      </c>
      <c r="C64" s="19">
        <f>SUM(C57:C63)</f>
        <v>1008314</v>
      </c>
      <c r="D64" s="20">
        <f>SUM(D57:D63)</f>
        <v>18</v>
      </c>
      <c r="E64" s="18">
        <f>SUM(D64/C64)*100000</f>
        <v>1.7851581947686932</v>
      </c>
      <c r="F64" s="21">
        <f>SUM(F57:F63)</f>
        <v>1009989</v>
      </c>
      <c r="G64" s="20">
        <f>SUM(G57:G63)</f>
        <v>31</v>
      </c>
      <c r="H64" s="18">
        <f t="shared" ref="H64" si="134">G64/F64*100000</f>
        <v>3.069340359152426</v>
      </c>
      <c r="I64" s="19">
        <f>SUM(I57:I63)</f>
        <v>1008204</v>
      </c>
      <c r="J64" s="20">
        <f>SUM(J57:J63)</f>
        <v>24</v>
      </c>
      <c r="K64" s="18">
        <f t="shared" si="118"/>
        <v>2.3804706190413847</v>
      </c>
      <c r="L64" s="19">
        <f>SUM(L57:L63)</f>
        <v>1024500</v>
      </c>
      <c r="M64" s="20">
        <f>SUM(M57:M63)</f>
        <v>30</v>
      </c>
      <c r="N64" s="18">
        <f t="shared" si="119"/>
        <v>2.9282576866764276</v>
      </c>
      <c r="O64" s="19">
        <f>SUM(O57:O63)</f>
        <v>1022041</v>
      </c>
      <c r="P64" s="20">
        <f>SUM(P57:P63)</f>
        <v>17</v>
      </c>
      <c r="Q64" s="18">
        <f t="shared" si="120"/>
        <v>1.6633383592243363</v>
      </c>
      <c r="R64" s="104"/>
      <c r="S64" s="14" t="s">
        <v>9</v>
      </c>
      <c r="T64" s="19">
        <f>SUM(T57:T63)</f>
        <v>1022041</v>
      </c>
      <c r="U64" s="20">
        <f>SUM(U57:U63)</f>
        <v>29</v>
      </c>
      <c r="V64" s="18">
        <f t="shared" si="121"/>
        <v>2.8374595539709269</v>
      </c>
      <c r="W64" s="19">
        <f>SUM(W57:W63)</f>
        <v>1020066</v>
      </c>
      <c r="X64" s="20">
        <f>SUM(X57:X63)</f>
        <v>32</v>
      </c>
      <c r="Y64" s="18">
        <f t="shared" si="122"/>
        <v>3.1370519162485562</v>
      </c>
      <c r="Z64" s="19">
        <f>SUM(Z57:Z63)</f>
        <v>1045944</v>
      </c>
      <c r="AA64" s="20">
        <f>SUM(AA57:AA63)</f>
        <v>29</v>
      </c>
      <c r="AB64" s="18">
        <f t="shared" si="123"/>
        <v>2.7726149774748934</v>
      </c>
      <c r="AC64" s="19">
        <f>SUM(AC57:AC63)</f>
        <v>1050051</v>
      </c>
      <c r="AD64" s="20">
        <f>SUM(AD57:AD63)</f>
        <v>26</v>
      </c>
      <c r="AE64" s="18">
        <f t="shared" si="124"/>
        <v>2.4760702099231371</v>
      </c>
      <c r="AF64" s="19">
        <f>SUM(AF57:AF63)</f>
        <v>1050051</v>
      </c>
      <c r="AG64" s="20">
        <f>SUM(AG57:AG63)</f>
        <v>26</v>
      </c>
      <c r="AH64" s="18">
        <f t="shared" si="125"/>
        <v>2.4760702099231371</v>
      </c>
      <c r="AI64" s="104"/>
      <c r="AJ64" s="14" t="s">
        <v>9</v>
      </c>
      <c r="AK64" s="45">
        <f t="shared" ref="AK64" si="135">SUM(AK57:AK63)</f>
        <v>120</v>
      </c>
      <c r="AL64" s="15">
        <f t="shared" si="127"/>
        <v>24</v>
      </c>
      <c r="AM64" s="52">
        <f>(C64+F64+I64+L64+O64)/5</f>
        <v>1014609.6</v>
      </c>
      <c r="AN64" s="16">
        <f t="shared" si="129"/>
        <v>2.3654418408814579</v>
      </c>
      <c r="AO64" s="46"/>
      <c r="AP64" s="46"/>
      <c r="AQ64" s="45">
        <f t="shared" si="130"/>
        <v>142</v>
      </c>
      <c r="AR64" s="16">
        <f t="shared" si="131"/>
        <v>28.4</v>
      </c>
      <c r="AS64" s="52">
        <f t="shared" si="74"/>
        <v>1037630.6</v>
      </c>
      <c r="AT64" s="16">
        <f t="shared" si="69"/>
        <v>2.7370048647370266</v>
      </c>
      <c r="AU64" s="54"/>
      <c r="AV64" s="54"/>
      <c r="AW64" s="45">
        <f t="shared" si="51"/>
        <v>262</v>
      </c>
      <c r="AX64" s="16">
        <f t="shared" si="132"/>
        <v>26.2</v>
      </c>
      <c r="AY64" s="55">
        <f t="shared" si="116"/>
        <v>518816.31632268598</v>
      </c>
      <c r="AZ64" s="16">
        <f t="shared" si="133"/>
        <v>5.0499568297509931</v>
      </c>
      <c r="BA64" s="11"/>
    </row>
    <row r="65" spans="1:53" ht="15.75" customHeight="1" x14ac:dyDescent="0.2">
      <c r="A65" s="202" t="s">
        <v>212</v>
      </c>
      <c r="B65" s="200" t="s">
        <v>0</v>
      </c>
      <c r="C65" s="192" t="s">
        <v>124</v>
      </c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4"/>
      <c r="R65" s="188" t="s">
        <v>212</v>
      </c>
      <c r="S65" s="189" t="s">
        <v>0</v>
      </c>
      <c r="T65" s="141" t="s">
        <v>227</v>
      </c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88" t="s">
        <v>221</v>
      </c>
      <c r="AJ65" s="189" t="s">
        <v>0</v>
      </c>
      <c r="AK65" s="96" t="s">
        <v>128</v>
      </c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118"/>
      <c r="AW65" s="96" t="s">
        <v>129</v>
      </c>
      <c r="AX65" s="96"/>
      <c r="AY65" s="96"/>
      <c r="AZ65" s="96"/>
      <c r="BA65" s="96"/>
    </row>
    <row r="66" spans="1:53" ht="15.75" x14ac:dyDescent="0.2">
      <c r="A66" s="202"/>
      <c r="B66" s="200"/>
      <c r="C66" s="145"/>
      <c r="D66" s="146">
        <v>2017</v>
      </c>
      <c r="E66" s="147"/>
      <c r="F66" s="145"/>
      <c r="G66" s="146">
        <v>2018</v>
      </c>
      <c r="H66" s="147"/>
      <c r="I66" s="145"/>
      <c r="J66" s="146">
        <v>2019</v>
      </c>
      <c r="K66" s="147"/>
      <c r="L66" s="145"/>
      <c r="M66" s="146">
        <v>2020</v>
      </c>
      <c r="N66" s="144"/>
      <c r="O66" s="145"/>
      <c r="P66" s="146">
        <v>2021</v>
      </c>
      <c r="Q66" s="144"/>
      <c r="R66" s="188"/>
      <c r="S66" s="189"/>
      <c r="T66" s="145"/>
      <c r="U66" s="146">
        <v>2022</v>
      </c>
      <c r="V66" s="144"/>
      <c r="W66" s="145"/>
      <c r="X66" s="146">
        <v>2023</v>
      </c>
      <c r="Y66" s="144"/>
      <c r="Z66" s="145"/>
      <c r="AA66" s="146">
        <v>2024</v>
      </c>
      <c r="AB66" s="144"/>
      <c r="AC66" s="145"/>
      <c r="AD66" s="146">
        <v>2025</v>
      </c>
      <c r="AE66" s="144"/>
      <c r="AF66" s="145"/>
      <c r="AG66" s="146" t="s">
        <v>237</v>
      </c>
      <c r="AH66" s="144"/>
      <c r="AI66" s="188"/>
      <c r="AJ66" s="189"/>
      <c r="AK66" s="158"/>
      <c r="AL66" s="159"/>
      <c r="AM66" s="162" t="s">
        <v>231</v>
      </c>
      <c r="AN66" s="162"/>
      <c r="AO66" s="163"/>
      <c r="AP66" s="164"/>
      <c r="AQ66" s="165"/>
      <c r="AR66" s="166"/>
      <c r="AS66" s="166" t="s">
        <v>232</v>
      </c>
      <c r="AT66" s="166"/>
      <c r="AU66" s="167"/>
      <c r="AV66" s="168"/>
      <c r="AW66" s="169"/>
      <c r="AX66" s="170"/>
      <c r="AY66" s="170" t="s">
        <v>233</v>
      </c>
      <c r="AZ66" s="160"/>
      <c r="BA66" s="161"/>
    </row>
    <row r="67" spans="1:53" ht="65.45" customHeight="1" x14ac:dyDescent="0.2">
      <c r="A67" s="202"/>
      <c r="B67" s="200"/>
      <c r="C67" s="142" t="s">
        <v>216</v>
      </c>
      <c r="D67" s="142" t="s">
        <v>208</v>
      </c>
      <c r="E67" s="143" t="s">
        <v>211</v>
      </c>
      <c r="F67" s="142" t="s">
        <v>217</v>
      </c>
      <c r="G67" s="142" t="s">
        <v>208</v>
      </c>
      <c r="H67" s="143" t="s">
        <v>211</v>
      </c>
      <c r="I67" s="142" t="s">
        <v>218</v>
      </c>
      <c r="J67" s="142" t="s">
        <v>208</v>
      </c>
      <c r="K67" s="143" t="s">
        <v>211</v>
      </c>
      <c r="L67" s="142" t="s">
        <v>224</v>
      </c>
      <c r="M67" s="142" t="s">
        <v>208</v>
      </c>
      <c r="N67" s="143" t="s">
        <v>211</v>
      </c>
      <c r="O67" s="142" t="s">
        <v>225</v>
      </c>
      <c r="P67" s="142" t="s">
        <v>208</v>
      </c>
      <c r="Q67" s="143" t="s">
        <v>211</v>
      </c>
      <c r="R67" s="188"/>
      <c r="S67" s="189"/>
      <c r="T67" s="142" t="s">
        <v>226</v>
      </c>
      <c r="U67" s="142" t="s">
        <v>208</v>
      </c>
      <c r="V67" s="143" t="s">
        <v>211</v>
      </c>
      <c r="W67" s="142" t="s">
        <v>228</v>
      </c>
      <c r="X67" s="142" t="s">
        <v>208</v>
      </c>
      <c r="Y67" s="143" t="s">
        <v>211</v>
      </c>
      <c r="Z67" s="142" t="s">
        <v>230</v>
      </c>
      <c r="AA67" s="142" t="s">
        <v>208</v>
      </c>
      <c r="AB67" s="143" t="s">
        <v>211</v>
      </c>
      <c r="AC67" s="142" t="s">
        <v>229</v>
      </c>
      <c r="AD67" s="142" t="s">
        <v>208</v>
      </c>
      <c r="AE67" s="143" t="s">
        <v>211</v>
      </c>
      <c r="AF67" s="142" t="s">
        <v>229</v>
      </c>
      <c r="AG67" s="142" t="s">
        <v>208</v>
      </c>
      <c r="AH67" s="143" t="s">
        <v>211</v>
      </c>
      <c r="AI67" s="188"/>
      <c r="AJ67" s="189"/>
      <c r="AK67" s="151" t="s">
        <v>213</v>
      </c>
      <c r="AL67" s="151" t="s">
        <v>170</v>
      </c>
      <c r="AM67" s="152" t="s">
        <v>130</v>
      </c>
      <c r="AN67" s="151" t="s">
        <v>169</v>
      </c>
      <c r="AO67" s="151" t="s">
        <v>171</v>
      </c>
      <c r="AP67" s="153"/>
      <c r="AQ67" s="154" t="s">
        <v>213</v>
      </c>
      <c r="AR67" s="154" t="s">
        <v>170</v>
      </c>
      <c r="AS67" s="155" t="s">
        <v>130</v>
      </c>
      <c r="AT67" s="154" t="s">
        <v>131</v>
      </c>
      <c r="AU67" s="154" t="s">
        <v>171</v>
      </c>
      <c r="AV67" s="153"/>
      <c r="AW67" s="156" t="s">
        <v>213</v>
      </c>
      <c r="AX67" s="156" t="s">
        <v>170</v>
      </c>
      <c r="AY67" s="157" t="s">
        <v>132</v>
      </c>
      <c r="AZ67" s="156" t="s">
        <v>133</v>
      </c>
      <c r="BA67" s="156" t="s">
        <v>172</v>
      </c>
    </row>
    <row r="68" spans="1:53" ht="15.75" x14ac:dyDescent="0.2">
      <c r="A68" s="102"/>
      <c r="B68" s="94" t="s">
        <v>180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102"/>
      <c r="S68" s="94" t="s">
        <v>189</v>
      </c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102"/>
      <c r="AJ68" s="94" t="s">
        <v>189</v>
      </c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</row>
    <row r="69" spans="1:53" ht="31.5" x14ac:dyDescent="0.2">
      <c r="A69" s="103" t="s">
        <v>197</v>
      </c>
      <c r="B69" s="3" t="s">
        <v>51</v>
      </c>
      <c r="C69" s="7">
        <v>130728</v>
      </c>
      <c r="D69" s="8">
        <v>0</v>
      </c>
      <c r="E69" s="5">
        <f t="shared" ref="E69:E76" si="136">D69/C69*100000</f>
        <v>0</v>
      </c>
      <c r="F69" s="6">
        <v>131533</v>
      </c>
      <c r="G69" s="8">
        <v>0</v>
      </c>
      <c r="H69" s="5">
        <f>(G69/F69)*100000</f>
        <v>0</v>
      </c>
      <c r="I69" s="72">
        <v>133581</v>
      </c>
      <c r="J69" s="73">
        <v>2</v>
      </c>
      <c r="K69" s="5">
        <f>(J69/I69)*100000</f>
        <v>1.497218915863783</v>
      </c>
      <c r="L69" s="72">
        <v>135968</v>
      </c>
      <c r="M69" s="73">
        <v>2</v>
      </c>
      <c r="N69" s="5">
        <f>(M69/L69)*100000</f>
        <v>1.4709343374911743</v>
      </c>
      <c r="O69" s="176">
        <v>137412</v>
      </c>
      <c r="P69" s="73">
        <v>2</v>
      </c>
      <c r="Q69" s="5">
        <f>(P69/O69)*100000</f>
        <v>1.4554769597997264</v>
      </c>
      <c r="R69" s="103" t="s">
        <v>197</v>
      </c>
      <c r="S69" s="3" t="s">
        <v>51</v>
      </c>
      <c r="T69" s="176">
        <v>137412</v>
      </c>
      <c r="U69" s="73">
        <v>3</v>
      </c>
      <c r="V69" s="5">
        <f>(U69/T69)*100000</f>
        <v>2.1832154396995893</v>
      </c>
      <c r="W69" s="176">
        <v>139093</v>
      </c>
      <c r="X69" s="73">
        <v>5</v>
      </c>
      <c r="Y69" s="5">
        <f>(X69/W69)*100000</f>
        <v>3.5947172035975932</v>
      </c>
      <c r="Z69" s="176">
        <v>144135</v>
      </c>
      <c r="AA69" s="73">
        <v>2</v>
      </c>
      <c r="AB69" s="5">
        <f>(AA69/Z69)*100000</f>
        <v>1.3875880251153434</v>
      </c>
      <c r="AC69" s="176">
        <v>145316</v>
      </c>
      <c r="AD69" s="186">
        <v>4</v>
      </c>
      <c r="AE69" s="5">
        <f>(AD69/AC69)*100000</f>
        <v>2.7526218723333975</v>
      </c>
      <c r="AF69" s="176">
        <v>145316</v>
      </c>
      <c r="AG69" s="186">
        <v>4</v>
      </c>
      <c r="AH69" s="5">
        <f>(AG69/AF69)*100000</f>
        <v>2.7526218723333975</v>
      </c>
      <c r="AI69" s="103" t="s">
        <v>197</v>
      </c>
      <c r="AJ69" s="3" t="s">
        <v>51</v>
      </c>
      <c r="AK69" s="80">
        <f>D69+G69+J69+M69+P69</f>
        <v>6</v>
      </c>
      <c r="AL69" s="81">
        <f>AK69/5</f>
        <v>1.2</v>
      </c>
      <c r="AM69" s="9">
        <f>(C69+F69+I69+L69+O69)/5</f>
        <v>133844.4</v>
      </c>
      <c r="AN69" s="26">
        <f>(AL69/AM69)*100000</f>
        <v>0.89656347221101518</v>
      </c>
      <c r="AO69" s="197">
        <f>SUM(AK69:AK72)</f>
        <v>19</v>
      </c>
      <c r="AP69" s="13"/>
      <c r="AQ69" s="82">
        <f>U69+X69+AA69+AD69+AG69</f>
        <v>18</v>
      </c>
      <c r="AR69" s="26">
        <f>AQ69/5</f>
        <v>3.6</v>
      </c>
      <c r="AS69" s="9">
        <f t="shared" ref="AS69:AS125" si="137">SUM(T69,W69,Z69,AC69,AF69)/5</f>
        <v>142254.39999999999</v>
      </c>
      <c r="AT69" s="26">
        <f t="shared" si="69"/>
        <v>2.5306774342305052</v>
      </c>
      <c r="AU69" s="197">
        <f>SUM(AQ69:AQ76)</f>
        <v>37</v>
      </c>
      <c r="AV69" s="11"/>
      <c r="AW69" s="82">
        <f t="shared" ref="AW69:AW125" si="138">AK69+AQ69</f>
        <v>24</v>
      </c>
      <c r="AX69" s="26">
        <f>AW69/10</f>
        <v>2.4</v>
      </c>
      <c r="AY69" s="50">
        <f t="shared" ref="AY69:AY77" si="139">SUM(B69,E69,H69,K69,N69,T69,W69,Z69,AC69,AF69)/10</f>
        <v>71127.496815325328</v>
      </c>
      <c r="AZ69" s="26">
        <f>(AX69/AY69)*100000</f>
        <v>3.3742224982714273</v>
      </c>
      <c r="BA69" s="197">
        <f>SUM(AW69:AW72)</f>
        <v>54</v>
      </c>
    </row>
    <row r="70" spans="1:53" ht="31.5" x14ac:dyDescent="0.2">
      <c r="A70" s="103" t="s">
        <v>197</v>
      </c>
      <c r="B70" s="3" t="s">
        <v>52</v>
      </c>
      <c r="C70" s="7">
        <v>92488</v>
      </c>
      <c r="D70" s="8">
        <v>0</v>
      </c>
      <c r="E70" s="5">
        <f t="shared" si="136"/>
        <v>0</v>
      </c>
      <c r="F70" s="6">
        <v>93152</v>
      </c>
      <c r="G70" s="8">
        <v>1</v>
      </c>
      <c r="H70" s="5">
        <f t="shared" ref="H70:H76" si="140">(G70/F70)*100000</f>
        <v>1.0735142562693234</v>
      </c>
      <c r="I70" s="72">
        <v>93584</v>
      </c>
      <c r="J70" s="73">
        <v>0</v>
      </c>
      <c r="K70" s="5">
        <f t="shared" ref="K70:K77" si="141">(J70/I70)*100000</f>
        <v>0</v>
      </c>
      <c r="L70" s="72">
        <v>93076</v>
      </c>
      <c r="M70" s="73">
        <v>1</v>
      </c>
      <c r="N70" s="5">
        <f t="shared" ref="N70:N77" si="142">(M70/L70)*100000</f>
        <v>1.0743908204048305</v>
      </c>
      <c r="O70" s="176">
        <v>93050</v>
      </c>
      <c r="P70" s="73">
        <v>0</v>
      </c>
      <c r="Q70" s="5">
        <f t="shared" ref="Q70:Q77" si="143">(P70/O70)*100000</f>
        <v>0</v>
      </c>
      <c r="R70" s="103" t="s">
        <v>197</v>
      </c>
      <c r="S70" s="3" t="s">
        <v>52</v>
      </c>
      <c r="T70" s="176">
        <v>93050</v>
      </c>
      <c r="U70" s="73">
        <v>1</v>
      </c>
      <c r="V70" s="5">
        <f t="shared" ref="V70:V77" si="144">(U70/T70)*100000</f>
        <v>1.0746910263299301</v>
      </c>
      <c r="W70" s="176">
        <v>93300</v>
      </c>
      <c r="X70" s="73">
        <v>1</v>
      </c>
      <c r="Y70" s="5">
        <f t="shared" ref="Y70:Y77" si="145">(X70/W70)*100000</f>
        <v>1.0718113612004287</v>
      </c>
      <c r="Z70" s="176">
        <v>94008</v>
      </c>
      <c r="AA70" s="73">
        <v>4</v>
      </c>
      <c r="AB70" s="5">
        <f t="shared" ref="AB70:AB77" si="146">(AA70/Z70)*100000</f>
        <v>4.2549570249340478</v>
      </c>
      <c r="AC70" s="176">
        <v>95441</v>
      </c>
      <c r="AD70" s="186">
        <v>0</v>
      </c>
      <c r="AE70" s="5">
        <f t="shared" ref="AE70:AE77" si="147">(AD70/AC70)*100000</f>
        <v>0</v>
      </c>
      <c r="AF70" s="176">
        <v>95441</v>
      </c>
      <c r="AG70" s="186">
        <v>0</v>
      </c>
      <c r="AH70" s="5">
        <f t="shared" ref="AH70:AH77" si="148">(AG70/AF70)*100000</f>
        <v>0</v>
      </c>
      <c r="AI70" s="103" t="s">
        <v>197</v>
      </c>
      <c r="AJ70" s="3" t="s">
        <v>52</v>
      </c>
      <c r="AK70" s="80">
        <f t="shared" ref="AK70:AK77" si="149">D70+G70+J70+M70+P70</f>
        <v>2</v>
      </c>
      <c r="AL70" s="81">
        <f t="shared" ref="AL70:AL77" si="150">AK70/5</f>
        <v>0.4</v>
      </c>
      <c r="AM70" s="9">
        <f t="shared" ref="AM70:AM77" si="151">(C70+F70+I70+L70+O70)/5</f>
        <v>93070</v>
      </c>
      <c r="AN70" s="26">
        <f t="shared" ref="AN70:AN77" si="152">(AL70/AM70)*100000</f>
        <v>0.42978403352315464</v>
      </c>
      <c r="AO70" s="197"/>
      <c r="AP70" s="13"/>
      <c r="AQ70" s="82">
        <f t="shared" ref="AQ70:AQ77" si="153">U70+X70+AA70+AD70+AG70</f>
        <v>6</v>
      </c>
      <c r="AR70" s="26">
        <f t="shared" ref="AR70:AR77" si="154">AQ70/5</f>
        <v>1.2</v>
      </c>
      <c r="AS70" s="9">
        <f t="shared" si="137"/>
        <v>94248</v>
      </c>
      <c r="AT70" s="26">
        <f t="shared" si="69"/>
        <v>1.2732365673542143</v>
      </c>
      <c r="AU70" s="197"/>
      <c r="AV70" s="11"/>
      <c r="AW70" s="82">
        <f t="shared" si="138"/>
        <v>8</v>
      </c>
      <c r="AX70" s="26">
        <f t="shared" ref="AX70:AX77" si="155">AW70/10</f>
        <v>0.8</v>
      </c>
      <c r="AY70" s="50">
        <f t="shared" si="139"/>
        <v>47124.214790507671</v>
      </c>
      <c r="AZ70" s="26">
        <f t="shared" ref="AZ70:AZ77" si="156">(AX70/AY70)*100000</f>
        <v>1.6976410186491759</v>
      </c>
      <c r="BA70" s="197"/>
    </row>
    <row r="71" spans="1:53" ht="31.5" x14ac:dyDescent="0.2">
      <c r="A71" s="103" t="s">
        <v>197</v>
      </c>
      <c r="B71" s="3" t="s">
        <v>53</v>
      </c>
      <c r="C71" s="7">
        <v>24984</v>
      </c>
      <c r="D71" s="8">
        <v>0</v>
      </c>
      <c r="E71" s="5">
        <f t="shared" si="136"/>
        <v>0</v>
      </c>
      <c r="F71" s="6">
        <v>25121</v>
      </c>
      <c r="G71" s="8">
        <v>0</v>
      </c>
      <c r="H71" s="5">
        <f t="shared" si="140"/>
        <v>0</v>
      </c>
      <c r="I71" s="72">
        <v>25069</v>
      </c>
      <c r="J71" s="73">
        <v>0</v>
      </c>
      <c r="K71" s="5">
        <f t="shared" si="141"/>
        <v>0</v>
      </c>
      <c r="L71" s="72">
        <v>24941</v>
      </c>
      <c r="M71" s="73">
        <v>0</v>
      </c>
      <c r="N71" s="5">
        <f t="shared" si="142"/>
        <v>0</v>
      </c>
      <c r="O71" s="176">
        <v>25244</v>
      </c>
      <c r="P71" s="73">
        <v>0</v>
      </c>
      <c r="Q71" s="5">
        <f t="shared" si="143"/>
        <v>0</v>
      </c>
      <c r="R71" s="103" t="s">
        <v>197</v>
      </c>
      <c r="S71" s="3" t="s">
        <v>53</v>
      </c>
      <c r="T71" s="176">
        <v>25244</v>
      </c>
      <c r="U71" s="73">
        <v>1</v>
      </c>
      <c r="V71" s="5">
        <f t="shared" si="144"/>
        <v>3.9613373474885121</v>
      </c>
      <c r="W71" s="176">
        <v>25502</v>
      </c>
      <c r="X71" s="73">
        <v>0</v>
      </c>
      <c r="Y71" s="5">
        <f t="shared" si="145"/>
        <v>0</v>
      </c>
      <c r="Z71" s="176">
        <v>25722</v>
      </c>
      <c r="AA71" s="73">
        <v>0</v>
      </c>
      <c r="AB71" s="5">
        <f t="shared" si="146"/>
        <v>0</v>
      </c>
      <c r="AC71" s="176">
        <v>26181</v>
      </c>
      <c r="AD71" s="186">
        <v>0</v>
      </c>
      <c r="AE71" s="5">
        <f t="shared" si="147"/>
        <v>0</v>
      </c>
      <c r="AF71" s="176">
        <v>26181</v>
      </c>
      <c r="AG71" s="186">
        <v>0</v>
      </c>
      <c r="AH71" s="5">
        <f t="shared" si="148"/>
        <v>0</v>
      </c>
      <c r="AI71" s="103" t="s">
        <v>197</v>
      </c>
      <c r="AJ71" s="3" t="s">
        <v>53</v>
      </c>
      <c r="AK71" s="80">
        <f t="shared" si="149"/>
        <v>0</v>
      </c>
      <c r="AL71" s="81">
        <f t="shared" si="150"/>
        <v>0</v>
      </c>
      <c r="AM71" s="9">
        <f t="shared" si="151"/>
        <v>25071.8</v>
      </c>
      <c r="AN71" s="26">
        <f t="shared" si="152"/>
        <v>0</v>
      </c>
      <c r="AO71" s="197"/>
      <c r="AP71" s="13"/>
      <c r="AQ71" s="82">
        <f t="shared" si="153"/>
        <v>1</v>
      </c>
      <c r="AR71" s="26">
        <f t="shared" si="154"/>
        <v>0.2</v>
      </c>
      <c r="AS71" s="9">
        <f t="shared" si="137"/>
        <v>25766</v>
      </c>
      <c r="AT71" s="26">
        <f t="shared" si="69"/>
        <v>0.77621671970814254</v>
      </c>
      <c r="AU71" s="197"/>
      <c r="AV71" s="11"/>
      <c r="AW71" s="82">
        <f t="shared" si="138"/>
        <v>1</v>
      </c>
      <c r="AX71" s="26">
        <f t="shared" si="155"/>
        <v>0.1</v>
      </c>
      <c r="AY71" s="50">
        <f t="shared" si="139"/>
        <v>12883</v>
      </c>
      <c r="AZ71" s="26">
        <f t="shared" si="156"/>
        <v>0.77621671970814254</v>
      </c>
      <c r="BA71" s="197"/>
    </row>
    <row r="72" spans="1:53" ht="31.5" x14ac:dyDescent="0.2">
      <c r="A72" s="103" t="s">
        <v>197</v>
      </c>
      <c r="B72" s="3" t="s">
        <v>54</v>
      </c>
      <c r="C72" s="7">
        <v>165399</v>
      </c>
      <c r="D72" s="8">
        <v>2</v>
      </c>
      <c r="E72" s="5">
        <f t="shared" si="136"/>
        <v>1.2091971535499006</v>
      </c>
      <c r="F72" s="6">
        <v>166051</v>
      </c>
      <c r="G72" s="8">
        <v>1</v>
      </c>
      <c r="H72" s="5">
        <f t="shared" si="140"/>
        <v>0.6022246177379238</v>
      </c>
      <c r="I72" s="72">
        <v>166998</v>
      </c>
      <c r="J72" s="73">
        <v>2</v>
      </c>
      <c r="K72" s="5">
        <f t="shared" si="141"/>
        <v>1.1976191331632713</v>
      </c>
      <c r="L72" s="72">
        <v>169064</v>
      </c>
      <c r="M72" s="73">
        <v>1</v>
      </c>
      <c r="N72" s="5">
        <f t="shared" si="142"/>
        <v>0.59149197936875975</v>
      </c>
      <c r="O72" s="176">
        <v>169495</v>
      </c>
      <c r="P72" s="73">
        <v>5</v>
      </c>
      <c r="Q72" s="5">
        <f t="shared" si="143"/>
        <v>2.9499395262397119</v>
      </c>
      <c r="R72" s="103" t="s">
        <v>197</v>
      </c>
      <c r="S72" s="3" t="s">
        <v>54</v>
      </c>
      <c r="T72" s="176">
        <v>169495</v>
      </c>
      <c r="U72" s="73">
        <v>1</v>
      </c>
      <c r="V72" s="5">
        <f t="shared" si="144"/>
        <v>0.58998790524794242</v>
      </c>
      <c r="W72" s="176">
        <v>170313</v>
      </c>
      <c r="X72" s="73">
        <v>2</v>
      </c>
      <c r="Y72" s="5">
        <f t="shared" si="145"/>
        <v>1.1743084790943732</v>
      </c>
      <c r="Z72" s="176">
        <v>174862</v>
      </c>
      <c r="AA72" s="73">
        <v>3</v>
      </c>
      <c r="AB72" s="5">
        <f t="shared" si="146"/>
        <v>1.7156386178815295</v>
      </c>
      <c r="AC72" s="176">
        <v>175779</v>
      </c>
      <c r="AD72" s="186">
        <v>2</v>
      </c>
      <c r="AE72" s="5">
        <f t="shared" si="147"/>
        <v>1.1377923415197491</v>
      </c>
      <c r="AF72" s="176">
        <v>175779</v>
      </c>
      <c r="AG72" s="186">
        <v>2</v>
      </c>
      <c r="AH72" s="5">
        <f t="shared" si="148"/>
        <v>1.1377923415197491</v>
      </c>
      <c r="AI72" s="103" t="s">
        <v>197</v>
      </c>
      <c r="AJ72" s="3" t="s">
        <v>54</v>
      </c>
      <c r="AK72" s="80">
        <f t="shared" si="149"/>
        <v>11</v>
      </c>
      <c r="AL72" s="81">
        <f t="shared" si="150"/>
        <v>2.2000000000000002</v>
      </c>
      <c r="AM72" s="9">
        <f t="shared" si="151"/>
        <v>167401.4</v>
      </c>
      <c r="AN72" s="26">
        <f t="shared" si="152"/>
        <v>1.3142064522757875</v>
      </c>
      <c r="AO72" s="197"/>
      <c r="AP72" s="13"/>
      <c r="AQ72" s="82">
        <f t="shared" si="153"/>
        <v>10</v>
      </c>
      <c r="AR72" s="26">
        <f t="shared" si="154"/>
        <v>2</v>
      </c>
      <c r="AS72" s="9">
        <f t="shared" si="137"/>
        <v>173245.6</v>
      </c>
      <c r="AT72" s="26">
        <f t="shared" si="69"/>
        <v>1.1544304732703168</v>
      </c>
      <c r="AU72" s="197"/>
      <c r="AV72" s="11"/>
      <c r="AW72" s="82">
        <f t="shared" si="138"/>
        <v>21</v>
      </c>
      <c r="AX72" s="26">
        <f t="shared" si="155"/>
        <v>2.1</v>
      </c>
      <c r="AY72" s="50">
        <f t="shared" si="139"/>
        <v>86623.160053288375</v>
      </c>
      <c r="AZ72" s="26">
        <f t="shared" si="156"/>
        <v>2.424293917132708</v>
      </c>
      <c r="BA72" s="197"/>
    </row>
    <row r="73" spans="1:53" ht="15.75" x14ac:dyDescent="0.2">
      <c r="A73" s="103" t="s">
        <v>198</v>
      </c>
      <c r="B73" s="3" t="s">
        <v>55</v>
      </c>
      <c r="C73" s="7">
        <v>10713</v>
      </c>
      <c r="D73" s="8">
        <v>0</v>
      </c>
      <c r="E73" s="5">
        <f t="shared" si="136"/>
        <v>0</v>
      </c>
      <c r="F73" s="6">
        <v>10737</v>
      </c>
      <c r="G73" s="8">
        <v>0</v>
      </c>
      <c r="H73" s="5">
        <f t="shared" si="140"/>
        <v>0</v>
      </c>
      <c r="I73" s="72">
        <v>10631</v>
      </c>
      <c r="J73" s="27">
        <v>0</v>
      </c>
      <c r="K73" s="5">
        <f t="shared" si="141"/>
        <v>0</v>
      </c>
      <c r="L73" s="72">
        <v>10810</v>
      </c>
      <c r="M73" s="27">
        <v>0</v>
      </c>
      <c r="N73" s="5">
        <f t="shared" si="142"/>
        <v>0</v>
      </c>
      <c r="O73" s="176">
        <v>10863</v>
      </c>
      <c r="P73" s="27">
        <v>0</v>
      </c>
      <c r="Q73" s="5">
        <f t="shared" si="143"/>
        <v>0</v>
      </c>
      <c r="R73" s="103" t="s">
        <v>198</v>
      </c>
      <c r="S73" s="3" t="s">
        <v>55</v>
      </c>
      <c r="T73" s="176">
        <v>10863</v>
      </c>
      <c r="U73" s="27">
        <v>0</v>
      </c>
      <c r="V73" s="5">
        <f t="shared" si="144"/>
        <v>0</v>
      </c>
      <c r="W73" s="176">
        <v>10938</v>
      </c>
      <c r="X73" s="27">
        <v>0</v>
      </c>
      <c r="Y73" s="5">
        <f t="shared" si="145"/>
        <v>0</v>
      </c>
      <c r="Z73" s="176">
        <v>11111</v>
      </c>
      <c r="AA73" s="27">
        <v>1</v>
      </c>
      <c r="AB73" s="5">
        <f t="shared" si="146"/>
        <v>9.0000900009000091</v>
      </c>
      <c r="AC73" s="176">
        <v>11141</v>
      </c>
      <c r="AD73" s="185">
        <v>0</v>
      </c>
      <c r="AE73" s="5">
        <f t="shared" si="147"/>
        <v>0</v>
      </c>
      <c r="AF73" s="176">
        <v>11141</v>
      </c>
      <c r="AG73" s="185">
        <v>0</v>
      </c>
      <c r="AH73" s="5">
        <f t="shared" si="148"/>
        <v>0</v>
      </c>
      <c r="AI73" s="103" t="s">
        <v>198</v>
      </c>
      <c r="AJ73" s="3" t="s">
        <v>55</v>
      </c>
      <c r="AK73" s="80">
        <f t="shared" si="149"/>
        <v>0</v>
      </c>
      <c r="AL73" s="81">
        <f t="shared" si="150"/>
        <v>0</v>
      </c>
      <c r="AM73" s="9">
        <f t="shared" si="151"/>
        <v>10750.8</v>
      </c>
      <c r="AN73" s="26">
        <f t="shared" si="152"/>
        <v>0</v>
      </c>
      <c r="AO73" s="197">
        <f>SUM(AK73:AK76)</f>
        <v>1</v>
      </c>
      <c r="AP73" s="13"/>
      <c r="AQ73" s="82">
        <f t="shared" si="153"/>
        <v>1</v>
      </c>
      <c r="AR73" s="26">
        <f t="shared" si="154"/>
        <v>0.2</v>
      </c>
      <c r="AS73" s="9">
        <f t="shared" si="137"/>
        <v>11038.8</v>
      </c>
      <c r="AT73" s="26">
        <f t="shared" si="69"/>
        <v>1.8117911367177593</v>
      </c>
      <c r="AU73" s="197">
        <f>SUM(AQ73:AQ76)</f>
        <v>2</v>
      </c>
      <c r="AV73" s="11"/>
      <c r="AW73" s="82">
        <f t="shared" si="138"/>
        <v>1</v>
      </c>
      <c r="AX73" s="26">
        <f t="shared" si="155"/>
        <v>0.1</v>
      </c>
      <c r="AY73" s="50">
        <f t="shared" si="139"/>
        <v>5519.4</v>
      </c>
      <c r="AZ73" s="26">
        <f t="shared" si="156"/>
        <v>1.8117911367177593</v>
      </c>
      <c r="BA73" s="197">
        <f>SUM(AW73:AW76)</f>
        <v>3</v>
      </c>
    </row>
    <row r="74" spans="1:53" ht="15.75" x14ac:dyDescent="0.2">
      <c r="A74" s="103" t="s">
        <v>198</v>
      </c>
      <c r="B74" s="3" t="s">
        <v>56</v>
      </c>
      <c r="C74" s="7">
        <v>8776</v>
      </c>
      <c r="D74" s="8">
        <v>0</v>
      </c>
      <c r="E74" s="5">
        <f t="shared" si="136"/>
        <v>0</v>
      </c>
      <c r="F74" s="6">
        <v>8832</v>
      </c>
      <c r="G74" s="8">
        <v>0</v>
      </c>
      <c r="H74" s="5">
        <f t="shared" si="140"/>
        <v>0</v>
      </c>
      <c r="I74" s="72">
        <v>8869</v>
      </c>
      <c r="J74" s="27">
        <v>0</v>
      </c>
      <c r="K74" s="5">
        <f t="shared" si="141"/>
        <v>0</v>
      </c>
      <c r="L74" s="72">
        <v>8690</v>
      </c>
      <c r="M74" s="27">
        <v>1</v>
      </c>
      <c r="N74" s="5">
        <f t="shared" si="142"/>
        <v>11.507479861910241</v>
      </c>
      <c r="O74" s="176">
        <v>8775</v>
      </c>
      <c r="P74" s="27">
        <v>0</v>
      </c>
      <c r="Q74" s="5">
        <f t="shared" si="143"/>
        <v>0</v>
      </c>
      <c r="R74" s="103" t="s">
        <v>198</v>
      </c>
      <c r="S74" s="3" t="s">
        <v>56</v>
      </c>
      <c r="T74" s="176">
        <v>8775</v>
      </c>
      <c r="U74" s="27">
        <v>0</v>
      </c>
      <c r="V74" s="5">
        <f t="shared" si="144"/>
        <v>0</v>
      </c>
      <c r="W74" s="176">
        <v>8763</v>
      </c>
      <c r="X74" s="27">
        <v>0</v>
      </c>
      <c r="Y74" s="5">
        <f t="shared" si="145"/>
        <v>0</v>
      </c>
      <c r="Z74" s="176">
        <v>8805</v>
      </c>
      <c r="AA74" s="27">
        <v>0</v>
      </c>
      <c r="AB74" s="5">
        <f t="shared" si="146"/>
        <v>0</v>
      </c>
      <c r="AC74" s="176">
        <v>8840</v>
      </c>
      <c r="AD74" s="185">
        <v>0</v>
      </c>
      <c r="AE74" s="5">
        <f t="shared" si="147"/>
        <v>0</v>
      </c>
      <c r="AF74" s="176">
        <v>8840</v>
      </c>
      <c r="AG74" s="185">
        <v>0</v>
      </c>
      <c r="AH74" s="5">
        <f t="shared" si="148"/>
        <v>0</v>
      </c>
      <c r="AI74" s="103" t="s">
        <v>198</v>
      </c>
      <c r="AJ74" s="3" t="s">
        <v>56</v>
      </c>
      <c r="AK74" s="80">
        <f t="shared" si="149"/>
        <v>1</v>
      </c>
      <c r="AL74" s="81">
        <f t="shared" si="150"/>
        <v>0.2</v>
      </c>
      <c r="AM74" s="9">
        <f t="shared" si="151"/>
        <v>8788.4</v>
      </c>
      <c r="AN74" s="26">
        <f t="shared" si="152"/>
        <v>2.2757270948067907</v>
      </c>
      <c r="AO74" s="197"/>
      <c r="AP74" s="13"/>
      <c r="AQ74" s="82">
        <f t="shared" si="153"/>
        <v>0</v>
      </c>
      <c r="AR74" s="26">
        <f t="shared" si="154"/>
        <v>0</v>
      </c>
      <c r="AS74" s="9">
        <f t="shared" si="137"/>
        <v>8804.6</v>
      </c>
      <c r="AT74" s="26">
        <f t="shared" si="69"/>
        <v>0</v>
      </c>
      <c r="AU74" s="197"/>
      <c r="AV74" s="11"/>
      <c r="AW74" s="82">
        <f t="shared" si="138"/>
        <v>1</v>
      </c>
      <c r="AX74" s="26">
        <f t="shared" si="155"/>
        <v>0.1</v>
      </c>
      <c r="AY74" s="50">
        <f t="shared" si="139"/>
        <v>4403.4507479861913</v>
      </c>
      <c r="AZ74" s="26">
        <f t="shared" si="156"/>
        <v>2.2709462583573239</v>
      </c>
      <c r="BA74" s="197"/>
    </row>
    <row r="75" spans="1:53" ht="15.75" x14ac:dyDescent="0.2">
      <c r="A75" s="103" t="s">
        <v>198</v>
      </c>
      <c r="B75" s="3" t="s">
        <v>57</v>
      </c>
      <c r="C75" s="7">
        <v>10765</v>
      </c>
      <c r="D75" s="8">
        <v>0</v>
      </c>
      <c r="E75" s="5">
        <f t="shared" si="136"/>
        <v>0</v>
      </c>
      <c r="F75" s="6">
        <v>10880</v>
      </c>
      <c r="G75" s="8">
        <v>0</v>
      </c>
      <c r="H75" s="5">
        <f t="shared" si="140"/>
        <v>0</v>
      </c>
      <c r="I75" s="72">
        <v>10901</v>
      </c>
      <c r="J75" s="27">
        <v>0</v>
      </c>
      <c r="K75" s="5">
        <f t="shared" si="141"/>
        <v>0</v>
      </c>
      <c r="L75" s="72">
        <v>11278</v>
      </c>
      <c r="M75" s="27">
        <v>0</v>
      </c>
      <c r="N75" s="5">
        <f t="shared" si="142"/>
        <v>0</v>
      </c>
      <c r="O75" s="176">
        <v>11294</v>
      </c>
      <c r="P75" s="27">
        <v>0</v>
      </c>
      <c r="Q75" s="5">
        <f t="shared" si="143"/>
        <v>0</v>
      </c>
      <c r="R75" s="103" t="s">
        <v>198</v>
      </c>
      <c r="S75" s="3" t="s">
        <v>57</v>
      </c>
      <c r="T75" s="176">
        <v>11294</v>
      </c>
      <c r="U75" s="27">
        <v>1</v>
      </c>
      <c r="V75" s="5">
        <f t="shared" si="144"/>
        <v>8.8542588985301922</v>
      </c>
      <c r="W75" s="176">
        <v>11290</v>
      </c>
      <c r="X75" s="27">
        <v>0</v>
      </c>
      <c r="Y75" s="5">
        <f t="shared" si="145"/>
        <v>0</v>
      </c>
      <c r="Z75" s="176">
        <v>11435</v>
      </c>
      <c r="AA75" s="27">
        <v>0</v>
      </c>
      <c r="AB75" s="5">
        <f t="shared" si="146"/>
        <v>0</v>
      </c>
      <c r="AC75" s="176">
        <v>11601</v>
      </c>
      <c r="AD75" s="185">
        <v>0</v>
      </c>
      <c r="AE75" s="5">
        <f t="shared" si="147"/>
        <v>0</v>
      </c>
      <c r="AF75" s="176">
        <v>11601</v>
      </c>
      <c r="AG75" s="185">
        <v>0</v>
      </c>
      <c r="AH75" s="5">
        <f t="shared" si="148"/>
        <v>0</v>
      </c>
      <c r="AI75" s="103" t="s">
        <v>198</v>
      </c>
      <c r="AJ75" s="3" t="s">
        <v>57</v>
      </c>
      <c r="AK75" s="80">
        <f t="shared" si="149"/>
        <v>0</v>
      </c>
      <c r="AL75" s="81">
        <f t="shared" si="150"/>
        <v>0</v>
      </c>
      <c r="AM75" s="9">
        <f t="shared" si="151"/>
        <v>11023.6</v>
      </c>
      <c r="AN75" s="26">
        <f t="shared" si="152"/>
        <v>0</v>
      </c>
      <c r="AO75" s="197"/>
      <c r="AP75" s="13"/>
      <c r="AQ75" s="82">
        <f t="shared" si="153"/>
        <v>1</v>
      </c>
      <c r="AR75" s="26">
        <f t="shared" si="154"/>
        <v>0.2</v>
      </c>
      <c r="AS75" s="9">
        <f t="shared" si="137"/>
        <v>11444.2</v>
      </c>
      <c r="AT75" s="26">
        <f t="shared" si="69"/>
        <v>1.7476101431292708</v>
      </c>
      <c r="AU75" s="197"/>
      <c r="AV75" s="11"/>
      <c r="AW75" s="82">
        <f t="shared" si="138"/>
        <v>1</v>
      </c>
      <c r="AX75" s="26">
        <f t="shared" si="155"/>
        <v>0.1</v>
      </c>
      <c r="AY75" s="50">
        <f t="shared" si="139"/>
        <v>5722.1</v>
      </c>
      <c r="AZ75" s="26">
        <f t="shared" si="156"/>
        <v>1.7476101431292708</v>
      </c>
      <c r="BA75" s="197"/>
    </row>
    <row r="76" spans="1:53" ht="15.75" x14ac:dyDescent="0.2">
      <c r="A76" s="103" t="s">
        <v>198</v>
      </c>
      <c r="B76" s="3" t="s">
        <v>58</v>
      </c>
      <c r="C76" s="7">
        <v>14573</v>
      </c>
      <c r="D76" s="8">
        <v>0</v>
      </c>
      <c r="E76" s="5">
        <f t="shared" si="136"/>
        <v>0</v>
      </c>
      <c r="F76" s="6">
        <v>14529</v>
      </c>
      <c r="G76" s="8">
        <v>0</v>
      </c>
      <c r="H76" s="5">
        <f t="shared" si="140"/>
        <v>0</v>
      </c>
      <c r="I76" s="72">
        <v>14590</v>
      </c>
      <c r="J76" s="27">
        <v>0</v>
      </c>
      <c r="K76" s="5">
        <f t="shared" si="141"/>
        <v>0</v>
      </c>
      <c r="L76" s="72">
        <v>14644</v>
      </c>
      <c r="M76" s="27">
        <v>0</v>
      </c>
      <c r="N76" s="5">
        <f t="shared" si="142"/>
        <v>0</v>
      </c>
      <c r="O76" s="176">
        <v>14607</v>
      </c>
      <c r="P76" s="27">
        <v>0</v>
      </c>
      <c r="Q76" s="5">
        <f t="shared" si="143"/>
        <v>0</v>
      </c>
      <c r="R76" s="103" t="s">
        <v>198</v>
      </c>
      <c r="S76" s="3" t="s">
        <v>58</v>
      </c>
      <c r="T76" s="176">
        <v>14607</v>
      </c>
      <c r="U76" s="27">
        <v>0</v>
      </c>
      <c r="V76" s="5">
        <f t="shared" si="144"/>
        <v>0</v>
      </c>
      <c r="W76" s="176">
        <v>14676</v>
      </c>
      <c r="X76" s="27">
        <v>0</v>
      </c>
      <c r="Y76" s="5">
        <f t="shared" si="145"/>
        <v>0</v>
      </c>
      <c r="Z76" s="176">
        <v>14844</v>
      </c>
      <c r="AA76" s="27">
        <v>0</v>
      </c>
      <c r="AB76" s="5">
        <f t="shared" si="146"/>
        <v>0</v>
      </c>
      <c r="AC76" s="176">
        <v>14800</v>
      </c>
      <c r="AD76" s="185">
        <v>0</v>
      </c>
      <c r="AE76" s="5">
        <f t="shared" si="147"/>
        <v>0</v>
      </c>
      <c r="AF76" s="176">
        <v>14800</v>
      </c>
      <c r="AG76" s="185">
        <v>0</v>
      </c>
      <c r="AH76" s="5">
        <f t="shared" si="148"/>
        <v>0</v>
      </c>
      <c r="AI76" s="103" t="s">
        <v>198</v>
      </c>
      <c r="AJ76" s="3" t="s">
        <v>58</v>
      </c>
      <c r="AK76" s="80">
        <f t="shared" si="149"/>
        <v>0</v>
      </c>
      <c r="AL76" s="81">
        <f t="shared" si="150"/>
        <v>0</v>
      </c>
      <c r="AM76" s="9">
        <f t="shared" si="151"/>
        <v>14588.6</v>
      </c>
      <c r="AN76" s="26">
        <f t="shared" si="152"/>
        <v>0</v>
      </c>
      <c r="AO76" s="197"/>
      <c r="AP76" s="13"/>
      <c r="AQ76" s="82">
        <f t="shared" si="153"/>
        <v>0</v>
      </c>
      <c r="AR76" s="26">
        <f t="shared" si="154"/>
        <v>0</v>
      </c>
      <c r="AS76" s="9">
        <f t="shared" si="137"/>
        <v>14745.4</v>
      </c>
      <c r="AT76" s="26">
        <f t="shared" si="69"/>
        <v>0</v>
      </c>
      <c r="AU76" s="197"/>
      <c r="AV76" s="11"/>
      <c r="AW76" s="82">
        <f t="shared" si="138"/>
        <v>0</v>
      </c>
      <c r="AX76" s="26">
        <f t="shared" si="155"/>
        <v>0</v>
      </c>
      <c r="AY76" s="50">
        <f t="shared" si="139"/>
        <v>7372.7</v>
      </c>
      <c r="AZ76" s="26">
        <f t="shared" si="156"/>
        <v>0</v>
      </c>
      <c r="BA76" s="197"/>
    </row>
    <row r="77" spans="1:53" ht="15.75" x14ac:dyDescent="0.2">
      <c r="A77" s="104"/>
      <c r="B77" s="14" t="s">
        <v>9</v>
      </c>
      <c r="C77" s="19">
        <f>SUM(C69:C76)</f>
        <v>458426</v>
      </c>
      <c r="D77" s="20">
        <f>SUM(D69:D76)</f>
        <v>2</v>
      </c>
      <c r="E77" s="18">
        <f>SUM(D77/C77)*100000</f>
        <v>0.43627542940409136</v>
      </c>
      <c r="F77" s="21">
        <f>SUM(F69:F76)</f>
        <v>460835</v>
      </c>
      <c r="G77" s="20">
        <f>SUM(G69:G76)</f>
        <v>2</v>
      </c>
      <c r="H77" s="18">
        <f t="shared" ref="H77" si="157">G77/F77*100000</f>
        <v>0.43399481376197557</v>
      </c>
      <c r="I77" s="19">
        <f>SUM(I69:I76)</f>
        <v>464223</v>
      </c>
      <c r="J77" s="20">
        <f>SUM(J69:J76)</f>
        <v>4</v>
      </c>
      <c r="K77" s="18">
        <f t="shared" si="141"/>
        <v>0.86165485122451912</v>
      </c>
      <c r="L77" s="19">
        <f>SUM(L69:L76)</f>
        <v>468471</v>
      </c>
      <c r="M77" s="20">
        <f>SUM(M69:M76)</f>
        <v>5</v>
      </c>
      <c r="N77" s="18">
        <f t="shared" si="142"/>
        <v>1.0673019247722912</v>
      </c>
      <c r="O77" s="19">
        <f>SUM(O69:O76)</f>
        <v>470740</v>
      </c>
      <c r="P77" s="20">
        <f>SUM(P69:P76)</f>
        <v>7</v>
      </c>
      <c r="Q77" s="18">
        <f t="shared" si="143"/>
        <v>1.4870204359094192</v>
      </c>
      <c r="R77" s="104"/>
      <c r="S77" s="14" t="s">
        <v>9</v>
      </c>
      <c r="T77" s="19">
        <f>SUM(T69:T76)</f>
        <v>470740</v>
      </c>
      <c r="U77" s="20">
        <f>SUM(U69:U76)</f>
        <v>7</v>
      </c>
      <c r="V77" s="18">
        <f t="shared" si="144"/>
        <v>1.4870204359094192</v>
      </c>
      <c r="W77" s="19">
        <f>SUM(W69:W76)</f>
        <v>473875</v>
      </c>
      <c r="X77" s="20">
        <f>SUM(X69:X76)</f>
        <v>8</v>
      </c>
      <c r="Y77" s="18">
        <f t="shared" si="145"/>
        <v>1.6882089158533369</v>
      </c>
      <c r="Z77" s="19">
        <f>SUM(Z69:Z76)</f>
        <v>484922</v>
      </c>
      <c r="AA77" s="20">
        <f>SUM(AA69:AA76)</f>
        <v>10</v>
      </c>
      <c r="AB77" s="18">
        <f t="shared" si="146"/>
        <v>2.0621873208474764</v>
      </c>
      <c r="AC77" s="19">
        <f>SUM(AC69:AC76)</f>
        <v>489099</v>
      </c>
      <c r="AD77" s="20">
        <f>SUM(AD69:AD76)</f>
        <v>6</v>
      </c>
      <c r="AE77" s="18">
        <f t="shared" si="147"/>
        <v>1.2267455055111542</v>
      </c>
      <c r="AF77" s="19">
        <f>SUM(AF69:AF76)</f>
        <v>489099</v>
      </c>
      <c r="AG77" s="20">
        <f>SUM(AG69:AG76)</f>
        <v>6</v>
      </c>
      <c r="AH77" s="18">
        <f t="shared" si="148"/>
        <v>1.2267455055111542</v>
      </c>
      <c r="AI77" s="104"/>
      <c r="AJ77" s="14" t="s">
        <v>9</v>
      </c>
      <c r="AK77" s="48">
        <f t="shared" si="149"/>
        <v>20</v>
      </c>
      <c r="AL77" s="15">
        <f t="shared" si="150"/>
        <v>4</v>
      </c>
      <c r="AM77" s="52">
        <f t="shared" si="151"/>
        <v>464539</v>
      </c>
      <c r="AN77" s="16">
        <f t="shared" si="152"/>
        <v>0.86106871543616359</v>
      </c>
      <c r="AO77" s="46"/>
      <c r="AP77" s="46"/>
      <c r="AQ77" s="45">
        <f t="shared" si="153"/>
        <v>37</v>
      </c>
      <c r="AR77" s="16">
        <f t="shared" si="154"/>
        <v>7.4</v>
      </c>
      <c r="AS77" s="52">
        <f t="shared" si="137"/>
        <v>481547</v>
      </c>
      <c r="AT77" s="16">
        <f t="shared" si="69"/>
        <v>1.5367139656149869</v>
      </c>
      <c r="AU77" s="54"/>
      <c r="AV77" s="54"/>
      <c r="AW77" s="45">
        <f t="shared" si="138"/>
        <v>57</v>
      </c>
      <c r="AX77" s="16">
        <f t="shared" si="155"/>
        <v>5.7</v>
      </c>
      <c r="AY77" s="55">
        <f t="shared" si="139"/>
        <v>240773.77992270194</v>
      </c>
      <c r="AZ77" s="16">
        <f t="shared" si="156"/>
        <v>2.3673674109489533</v>
      </c>
      <c r="BA77" s="11"/>
    </row>
    <row r="78" spans="1:53" ht="15.75" x14ac:dyDescent="0.2">
      <c r="A78" s="105"/>
      <c r="B78" s="94" t="s">
        <v>181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105"/>
      <c r="S78" s="94" t="s">
        <v>181</v>
      </c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105"/>
      <c r="AJ78" s="94" t="s">
        <v>181</v>
      </c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</row>
    <row r="79" spans="1:53" ht="15.75" x14ac:dyDescent="0.2">
      <c r="A79" s="103" t="s">
        <v>199</v>
      </c>
      <c r="B79" s="3" t="s">
        <v>59</v>
      </c>
      <c r="C79" s="7">
        <v>17174</v>
      </c>
      <c r="D79" s="8">
        <v>0</v>
      </c>
      <c r="E79" s="5">
        <f t="shared" ref="E79:E83" si="158">D79/C79*100000</f>
        <v>0</v>
      </c>
      <c r="F79" s="6">
        <v>17150</v>
      </c>
      <c r="G79" s="8">
        <v>0</v>
      </c>
      <c r="H79" s="5">
        <f>(G79/F79)*100000</f>
        <v>0</v>
      </c>
      <c r="I79" s="72">
        <v>17070</v>
      </c>
      <c r="J79" s="27">
        <v>0</v>
      </c>
      <c r="K79" s="5">
        <f>(J79/I79)*100000</f>
        <v>0</v>
      </c>
      <c r="L79" s="72">
        <v>17120</v>
      </c>
      <c r="M79" s="27">
        <v>0</v>
      </c>
      <c r="N79" s="5">
        <f>(M79/L79)*100000</f>
        <v>0</v>
      </c>
      <c r="O79" s="176">
        <v>16931</v>
      </c>
      <c r="P79" s="27">
        <v>0</v>
      </c>
      <c r="Q79" s="5">
        <f>(P79/O79)*100000</f>
        <v>0</v>
      </c>
      <c r="R79" s="103" t="s">
        <v>199</v>
      </c>
      <c r="S79" s="3" t="s">
        <v>59</v>
      </c>
      <c r="T79" s="176">
        <v>16931</v>
      </c>
      <c r="U79" s="27">
        <v>1</v>
      </c>
      <c r="V79" s="5">
        <f>(U79/T79)*100000</f>
        <v>5.9063256747977082</v>
      </c>
      <c r="W79" s="176">
        <v>16930</v>
      </c>
      <c r="X79" s="27">
        <v>0</v>
      </c>
      <c r="Y79" s="5">
        <f>(X79/W79)*100000</f>
        <v>0</v>
      </c>
      <c r="Z79" s="176">
        <v>16956</v>
      </c>
      <c r="AA79" s="27">
        <v>0</v>
      </c>
      <c r="AB79" s="5">
        <f>(AA79/Z79)*100000</f>
        <v>0</v>
      </c>
      <c r="AC79" s="176">
        <v>16936</v>
      </c>
      <c r="AD79" s="185">
        <v>0</v>
      </c>
      <c r="AE79" s="5">
        <f>(AD79/AC79)*100000</f>
        <v>0</v>
      </c>
      <c r="AF79" s="176">
        <v>16936</v>
      </c>
      <c r="AG79" s="185">
        <v>0</v>
      </c>
      <c r="AH79" s="5">
        <f>(AG79/AF79)*100000</f>
        <v>0</v>
      </c>
      <c r="AI79" s="103" t="s">
        <v>199</v>
      </c>
      <c r="AJ79" s="3" t="s">
        <v>59</v>
      </c>
      <c r="AK79" s="80">
        <f>D79+G79+J79+M79+P79</f>
        <v>0</v>
      </c>
      <c r="AL79" s="81">
        <f>AK79/5</f>
        <v>0</v>
      </c>
      <c r="AM79" s="9">
        <f>(C79+F79+I79+L79+O79)/5</f>
        <v>17089</v>
      </c>
      <c r="AN79" s="26">
        <f>(AL79/AM79)*100000</f>
        <v>0</v>
      </c>
      <c r="AO79" s="197">
        <f>SUM(AK79,AK80)</f>
        <v>0</v>
      </c>
      <c r="AP79" s="13"/>
      <c r="AQ79" s="82">
        <f>U79+X79+AA79+AD79+AG79</f>
        <v>1</v>
      </c>
      <c r="AR79" s="26">
        <f>AQ79/5</f>
        <v>0.2</v>
      </c>
      <c r="AS79" s="9">
        <f t="shared" si="137"/>
        <v>16937.8</v>
      </c>
      <c r="AT79" s="26">
        <f t="shared" si="69"/>
        <v>1.1807908937406277</v>
      </c>
      <c r="AU79" s="197">
        <f>SUM(AQ79:AQ80)</f>
        <v>1</v>
      </c>
      <c r="AV79" s="11"/>
      <c r="AW79" s="82">
        <f t="shared" si="138"/>
        <v>1</v>
      </c>
      <c r="AX79" s="26">
        <f>AW79/10</f>
        <v>0.1</v>
      </c>
      <c r="AY79" s="50">
        <f>SUM(B79,E79,H79,K79,N79,T79,W79,Z79,AC79,AF79)/10</f>
        <v>8468.9</v>
      </c>
      <c r="AZ79" s="26">
        <f>(AX79/AY79)*100000</f>
        <v>1.1807908937406277</v>
      </c>
      <c r="BA79" s="197">
        <f>SUM(AO79,AU79)</f>
        <v>1</v>
      </c>
    </row>
    <row r="80" spans="1:53" ht="15.75" x14ac:dyDescent="0.2">
      <c r="A80" s="103" t="s">
        <v>199</v>
      </c>
      <c r="B80" s="3" t="s">
        <v>60</v>
      </c>
      <c r="C80" s="7">
        <v>2134</v>
      </c>
      <c r="D80" s="8">
        <v>0</v>
      </c>
      <c r="E80" s="5">
        <f t="shared" si="158"/>
        <v>0</v>
      </c>
      <c r="F80" s="6">
        <v>2135</v>
      </c>
      <c r="G80" s="8">
        <v>0</v>
      </c>
      <c r="H80" s="5">
        <f t="shared" ref="H80:H83" si="159">(G80/F80)*100000</f>
        <v>0</v>
      </c>
      <c r="I80" s="72">
        <v>2108</v>
      </c>
      <c r="J80" s="27">
        <v>0</v>
      </c>
      <c r="K80" s="5">
        <f t="shared" ref="K80:K84" si="160">(J80/I80)*100000</f>
        <v>0</v>
      </c>
      <c r="L80" s="72">
        <v>2193</v>
      </c>
      <c r="M80" s="27">
        <v>0</v>
      </c>
      <c r="N80" s="5">
        <f t="shared" ref="N80:N84" si="161">(M80/L80)*100000</f>
        <v>0</v>
      </c>
      <c r="O80" s="176">
        <v>2257</v>
      </c>
      <c r="P80" s="27">
        <v>0</v>
      </c>
      <c r="Q80" s="5">
        <f t="shared" ref="Q80:Q84" si="162">(P80/O80)*100000</f>
        <v>0</v>
      </c>
      <c r="R80" s="103" t="s">
        <v>199</v>
      </c>
      <c r="S80" s="3" t="s">
        <v>60</v>
      </c>
      <c r="T80" s="176">
        <v>2257</v>
      </c>
      <c r="U80" s="27">
        <v>0</v>
      </c>
      <c r="V80" s="5">
        <f t="shared" ref="V80:V84" si="163">(U80/T80)*100000</f>
        <v>0</v>
      </c>
      <c r="W80" s="176">
        <v>2229</v>
      </c>
      <c r="X80" s="27">
        <v>0</v>
      </c>
      <c r="Y80" s="5">
        <f t="shared" ref="Y80:Y84" si="164">(X80/W80)*100000</f>
        <v>0</v>
      </c>
      <c r="Z80" s="176">
        <v>2382</v>
      </c>
      <c r="AA80" s="27">
        <v>0</v>
      </c>
      <c r="AB80" s="5">
        <f t="shared" ref="AB80:AB84" si="165">(AA80/Z80)*100000</f>
        <v>0</v>
      </c>
      <c r="AC80" s="176">
        <v>2325</v>
      </c>
      <c r="AD80" s="185">
        <v>0</v>
      </c>
      <c r="AE80" s="5">
        <f t="shared" ref="AE80:AE84" si="166">(AD80/AC80)*100000</f>
        <v>0</v>
      </c>
      <c r="AF80" s="176">
        <v>2325</v>
      </c>
      <c r="AG80" s="185">
        <v>0</v>
      </c>
      <c r="AH80" s="5">
        <f t="shared" ref="AH80:AH84" si="167">(AG80/AF80)*100000</f>
        <v>0</v>
      </c>
      <c r="AI80" s="103" t="s">
        <v>199</v>
      </c>
      <c r="AJ80" s="3" t="s">
        <v>60</v>
      </c>
      <c r="AK80" s="80">
        <f t="shared" ref="AK80:AK83" si="168">D80+G80+J80+M80+P80</f>
        <v>0</v>
      </c>
      <c r="AL80" s="81">
        <f t="shared" ref="AL80:AL84" si="169">AK80/5</f>
        <v>0</v>
      </c>
      <c r="AM80" s="9">
        <f t="shared" ref="AM80:AM84" si="170">(C80+F80+I80+L80+O80)/5</f>
        <v>2165.4</v>
      </c>
      <c r="AN80" s="26">
        <f t="shared" ref="AN80:AN84" si="171">(AL80/AM80)*100000</f>
        <v>0</v>
      </c>
      <c r="AO80" s="197"/>
      <c r="AP80" s="13"/>
      <c r="AQ80" s="82">
        <f t="shared" ref="AQ80:AQ84" si="172">U80+X80+AA80+AD80+AG80</f>
        <v>0</v>
      </c>
      <c r="AR80" s="26">
        <f t="shared" ref="AR80:AR84" si="173">AQ80/5</f>
        <v>0</v>
      </c>
      <c r="AS80" s="9">
        <f t="shared" si="137"/>
        <v>2303.6</v>
      </c>
      <c r="AT80" s="26">
        <f t="shared" si="69"/>
        <v>0</v>
      </c>
      <c r="AU80" s="197"/>
      <c r="AV80" s="11"/>
      <c r="AW80" s="82">
        <f t="shared" si="138"/>
        <v>0</v>
      </c>
      <c r="AX80" s="26">
        <f t="shared" ref="AX80:AX84" si="174">AW80/10</f>
        <v>0</v>
      </c>
      <c r="AY80" s="50">
        <f t="shared" ref="AY80:AY84" si="175">SUM(B80,E80,H80,K80,N80,T80,W80,Z80,AC80,AF80)/10</f>
        <v>1151.8</v>
      </c>
      <c r="AZ80" s="26">
        <f t="shared" ref="AZ80:AZ84" si="176">(AX80/AY80)*100000</f>
        <v>0</v>
      </c>
      <c r="BA80" s="197"/>
    </row>
    <row r="81" spans="1:54" ht="15.75" x14ac:dyDescent="0.2">
      <c r="A81" s="87" t="s">
        <v>191</v>
      </c>
      <c r="B81" s="3" t="s">
        <v>61</v>
      </c>
      <c r="C81" s="7">
        <v>8267</v>
      </c>
      <c r="D81" s="8">
        <v>0</v>
      </c>
      <c r="E81" s="5">
        <f t="shared" si="158"/>
        <v>0</v>
      </c>
      <c r="F81" s="6">
        <v>8239</v>
      </c>
      <c r="G81" s="8">
        <v>0</v>
      </c>
      <c r="H81" s="5">
        <f t="shared" si="159"/>
        <v>0</v>
      </c>
      <c r="I81" s="72">
        <v>8303</v>
      </c>
      <c r="J81" s="27">
        <v>0</v>
      </c>
      <c r="K81" s="5">
        <f t="shared" si="160"/>
        <v>0</v>
      </c>
      <c r="L81" s="72">
        <v>8400</v>
      </c>
      <c r="M81" s="27">
        <v>0</v>
      </c>
      <c r="N81" s="5">
        <f t="shared" si="161"/>
        <v>0</v>
      </c>
      <c r="O81" s="176">
        <v>8439</v>
      </c>
      <c r="P81" s="27">
        <v>0</v>
      </c>
      <c r="Q81" s="5">
        <f t="shared" si="162"/>
        <v>0</v>
      </c>
      <c r="R81" s="87" t="s">
        <v>191</v>
      </c>
      <c r="S81" s="3" t="s">
        <v>61</v>
      </c>
      <c r="T81" s="176">
        <v>8439</v>
      </c>
      <c r="U81" s="27">
        <v>0</v>
      </c>
      <c r="V81" s="5">
        <f t="shared" si="163"/>
        <v>0</v>
      </c>
      <c r="W81" s="176">
        <v>8452</v>
      </c>
      <c r="X81" s="27">
        <v>0</v>
      </c>
      <c r="Y81" s="5">
        <f t="shared" si="164"/>
        <v>0</v>
      </c>
      <c r="Z81" s="176">
        <v>8497</v>
      </c>
      <c r="AA81" s="27">
        <v>0</v>
      </c>
      <c r="AB81" s="5">
        <f t="shared" si="165"/>
        <v>0</v>
      </c>
      <c r="AC81" s="176">
        <v>8511</v>
      </c>
      <c r="AD81" s="185">
        <v>0</v>
      </c>
      <c r="AE81" s="5">
        <f t="shared" si="166"/>
        <v>0</v>
      </c>
      <c r="AF81" s="176">
        <v>8511</v>
      </c>
      <c r="AG81" s="185">
        <v>0</v>
      </c>
      <c r="AH81" s="5">
        <f t="shared" si="167"/>
        <v>0</v>
      </c>
      <c r="AI81" s="87" t="s">
        <v>191</v>
      </c>
      <c r="AJ81" s="3" t="s">
        <v>163</v>
      </c>
      <c r="AK81" s="80">
        <f t="shared" si="168"/>
        <v>0</v>
      </c>
      <c r="AL81" s="81">
        <f t="shared" si="169"/>
        <v>0</v>
      </c>
      <c r="AM81" s="9">
        <f t="shared" si="170"/>
        <v>8329.6</v>
      </c>
      <c r="AN81" s="26">
        <f t="shared" si="171"/>
        <v>0</v>
      </c>
      <c r="AO81" s="13"/>
      <c r="AP81" s="13"/>
      <c r="AQ81" s="82">
        <f t="shared" si="172"/>
        <v>0</v>
      </c>
      <c r="AR81" s="26">
        <f t="shared" si="173"/>
        <v>0</v>
      </c>
      <c r="AS81" s="9">
        <f t="shared" si="137"/>
        <v>8482</v>
      </c>
      <c r="AT81" s="26">
        <f t="shared" si="69"/>
        <v>0</v>
      </c>
      <c r="AU81" s="11"/>
      <c r="AV81" s="11"/>
      <c r="AW81" s="82">
        <f t="shared" si="138"/>
        <v>0</v>
      </c>
      <c r="AX81" s="26">
        <f t="shared" si="174"/>
        <v>0</v>
      </c>
      <c r="AY81" s="50">
        <f t="shared" si="175"/>
        <v>4241</v>
      </c>
      <c r="AZ81" s="26">
        <f t="shared" si="176"/>
        <v>0</v>
      </c>
      <c r="BA81" s="11"/>
    </row>
    <row r="82" spans="1:54" ht="15.75" x14ac:dyDescent="0.2">
      <c r="A82" s="87" t="s">
        <v>191</v>
      </c>
      <c r="B82" s="3" t="s">
        <v>62</v>
      </c>
      <c r="C82" s="7">
        <v>14446</v>
      </c>
      <c r="D82" s="8">
        <v>0</v>
      </c>
      <c r="E82" s="5">
        <f t="shared" si="158"/>
        <v>0</v>
      </c>
      <c r="F82" s="6">
        <v>14432</v>
      </c>
      <c r="G82" s="8">
        <v>0</v>
      </c>
      <c r="H82" s="5">
        <f t="shared" si="159"/>
        <v>0</v>
      </c>
      <c r="I82" s="72">
        <v>14581</v>
      </c>
      <c r="J82" s="27">
        <v>0</v>
      </c>
      <c r="K82" s="5">
        <f t="shared" si="160"/>
        <v>0</v>
      </c>
      <c r="L82" s="72">
        <v>15082</v>
      </c>
      <c r="M82" s="27">
        <v>0</v>
      </c>
      <c r="N82" s="5">
        <f t="shared" si="161"/>
        <v>0</v>
      </c>
      <c r="O82" s="176">
        <v>15224</v>
      </c>
      <c r="P82" s="27">
        <v>0</v>
      </c>
      <c r="Q82" s="5">
        <f t="shared" si="162"/>
        <v>0</v>
      </c>
      <c r="R82" s="87" t="s">
        <v>191</v>
      </c>
      <c r="S82" s="3" t="s">
        <v>62</v>
      </c>
      <c r="T82" s="176">
        <v>15224</v>
      </c>
      <c r="U82" s="27">
        <v>0</v>
      </c>
      <c r="V82" s="5">
        <f t="shared" si="163"/>
        <v>0</v>
      </c>
      <c r="W82" s="176">
        <v>15288</v>
      </c>
      <c r="X82" s="27">
        <v>1</v>
      </c>
      <c r="Y82" s="5">
        <f t="shared" si="164"/>
        <v>6.5410779696493986</v>
      </c>
      <c r="Z82" s="176">
        <v>15591</v>
      </c>
      <c r="AA82" s="27">
        <v>0</v>
      </c>
      <c r="AB82" s="5">
        <f t="shared" si="165"/>
        <v>0</v>
      </c>
      <c r="AC82" s="176">
        <v>15787</v>
      </c>
      <c r="AD82" s="185">
        <v>0</v>
      </c>
      <c r="AE82" s="5">
        <f t="shared" si="166"/>
        <v>0</v>
      </c>
      <c r="AF82" s="176">
        <v>15787</v>
      </c>
      <c r="AG82" s="185">
        <v>0</v>
      </c>
      <c r="AH82" s="5">
        <f t="shared" si="167"/>
        <v>0</v>
      </c>
      <c r="AI82" s="87" t="s">
        <v>191</v>
      </c>
      <c r="AJ82" s="3" t="s">
        <v>62</v>
      </c>
      <c r="AK82" s="80">
        <f t="shared" si="168"/>
        <v>0</v>
      </c>
      <c r="AL82" s="81">
        <f t="shared" si="169"/>
        <v>0</v>
      </c>
      <c r="AM82" s="9">
        <f t="shared" si="170"/>
        <v>14753</v>
      </c>
      <c r="AN82" s="26">
        <f t="shared" si="171"/>
        <v>0</v>
      </c>
      <c r="AO82" s="13"/>
      <c r="AP82" s="13"/>
      <c r="AQ82" s="82">
        <f t="shared" si="172"/>
        <v>1</v>
      </c>
      <c r="AR82" s="26">
        <f t="shared" si="173"/>
        <v>0.2</v>
      </c>
      <c r="AS82" s="9">
        <f t="shared" si="137"/>
        <v>15535.4</v>
      </c>
      <c r="AT82" s="26">
        <f t="shared" si="69"/>
        <v>1.2873823654363583</v>
      </c>
      <c r="AU82" s="11"/>
      <c r="AV82" s="11"/>
      <c r="AW82" s="82">
        <f t="shared" si="138"/>
        <v>1</v>
      </c>
      <c r="AX82" s="26">
        <f t="shared" si="174"/>
        <v>0.1</v>
      </c>
      <c r="AY82" s="50">
        <f t="shared" si="175"/>
        <v>7767.7</v>
      </c>
      <c r="AZ82" s="26">
        <f t="shared" si="176"/>
        <v>1.2873823654363583</v>
      </c>
      <c r="BA82" s="11"/>
    </row>
    <row r="83" spans="1:54" ht="15.75" x14ac:dyDescent="0.2">
      <c r="A83" s="87" t="s">
        <v>191</v>
      </c>
      <c r="B83" s="3" t="s">
        <v>63</v>
      </c>
      <c r="C83" s="7">
        <v>13339</v>
      </c>
      <c r="D83" s="8">
        <v>0</v>
      </c>
      <c r="E83" s="5">
        <f t="shared" si="158"/>
        <v>0</v>
      </c>
      <c r="F83" s="6">
        <v>13257</v>
      </c>
      <c r="G83" s="8">
        <v>0</v>
      </c>
      <c r="H83" s="5">
        <f t="shared" si="159"/>
        <v>0</v>
      </c>
      <c r="I83" s="72">
        <v>13275</v>
      </c>
      <c r="J83" s="27">
        <v>0</v>
      </c>
      <c r="K83" s="5">
        <f t="shared" si="160"/>
        <v>0</v>
      </c>
      <c r="L83" s="72">
        <v>13080</v>
      </c>
      <c r="M83" s="27">
        <v>0</v>
      </c>
      <c r="N83" s="5">
        <f t="shared" si="161"/>
        <v>0</v>
      </c>
      <c r="O83" s="176">
        <v>12987</v>
      </c>
      <c r="P83" s="27">
        <v>0</v>
      </c>
      <c r="Q83" s="5">
        <f t="shared" si="162"/>
        <v>0</v>
      </c>
      <c r="R83" s="87" t="s">
        <v>191</v>
      </c>
      <c r="S83" s="3" t="s">
        <v>63</v>
      </c>
      <c r="T83" s="176">
        <v>12987</v>
      </c>
      <c r="U83" s="27">
        <v>0</v>
      </c>
      <c r="V83" s="5">
        <f t="shared" si="163"/>
        <v>0</v>
      </c>
      <c r="W83" s="176">
        <v>12954</v>
      </c>
      <c r="X83" s="27">
        <v>0</v>
      </c>
      <c r="Y83" s="5">
        <f t="shared" si="164"/>
        <v>0</v>
      </c>
      <c r="Z83" s="176">
        <v>12875</v>
      </c>
      <c r="AA83" s="27">
        <v>0</v>
      </c>
      <c r="AB83" s="5">
        <f t="shared" si="165"/>
        <v>0</v>
      </c>
      <c r="AC83" s="176">
        <v>12901</v>
      </c>
      <c r="AD83" s="185">
        <v>0</v>
      </c>
      <c r="AE83" s="5">
        <f t="shared" si="166"/>
        <v>0</v>
      </c>
      <c r="AF83" s="176">
        <v>12901</v>
      </c>
      <c r="AG83" s="185">
        <v>0</v>
      </c>
      <c r="AH83" s="5">
        <f t="shared" si="167"/>
        <v>0</v>
      </c>
      <c r="AI83" s="87" t="s">
        <v>191</v>
      </c>
      <c r="AJ83" s="3" t="s">
        <v>63</v>
      </c>
      <c r="AK83" s="80">
        <f t="shared" si="168"/>
        <v>0</v>
      </c>
      <c r="AL83" s="81">
        <f t="shared" si="169"/>
        <v>0</v>
      </c>
      <c r="AM83" s="9">
        <f t="shared" si="170"/>
        <v>13187.6</v>
      </c>
      <c r="AN83" s="26">
        <f t="shared" si="171"/>
        <v>0</v>
      </c>
      <c r="AO83" s="13"/>
      <c r="AP83" s="13"/>
      <c r="AQ83" s="82">
        <f t="shared" si="172"/>
        <v>0</v>
      </c>
      <c r="AR83" s="26">
        <f t="shared" si="173"/>
        <v>0</v>
      </c>
      <c r="AS83" s="9">
        <f t="shared" si="137"/>
        <v>12923.6</v>
      </c>
      <c r="AT83" s="26">
        <f t="shared" si="69"/>
        <v>0</v>
      </c>
      <c r="AU83" s="11"/>
      <c r="AV83" s="11"/>
      <c r="AW83" s="82">
        <f t="shared" si="138"/>
        <v>0</v>
      </c>
      <c r="AX83" s="26">
        <f t="shared" si="174"/>
        <v>0</v>
      </c>
      <c r="AY83" s="50">
        <f t="shared" si="175"/>
        <v>6461.8</v>
      </c>
      <c r="AZ83" s="26">
        <f t="shared" si="176"/>
        <v>0</v>
      </c>
      <c r="BA83" s="11"/>
    </row>
    <row r="84" spans="1:54" ht="15.75" x14ac:dyDescent="0.2">
      <c r="A84" s="104"/>
      <c r="B84" s="14" t="s">
        <v>9</v>
      </c>
      <c r="C84" s="19">
        <f>SUM(C79:C83)</f>
        <v>55360</v>
      </c>
      <c r="D84" s="20">
        <f>SUM(D79:D83)</f>
        <v>0</v>
      </c>
      <c r="E84" s="18">
        <f>SUM(D84/C84)*100000</f>
        <v>0</v>
      </c>
      <c r="F84" s="21">
        <f>SUM(F79:F83)</f>
        <v>55213</v>
      </c>
      <c r="G84" s="20">
        <f>SUM(G79:G83)</f>
        <v>0</v>
      </c>
      <c r="H84" s="18">
        <f t="shared" ref="H84" si="177">G84/F84*100000</f>
        <v>0</v>
      </c>
      <c r="I84" s="19">
        <f>SUM(I79:I83)</f>
        <v>55337</v>
      </c>
      <c r="J84" s="20">
        <f>SUM(J79:J83)</f>
        <v>0</v>
      </c>
      <c r="K84" s="18">
        <f t="shared" si="160"/>
        <v>0</v>
      </c>
      <c r="L84" s="19">
        <f>SUM(L79:L83)</f>
        <v>55875</v>
      </c>
      <c r="M84" s="20">
        <f>SUM(M79:M83)</f>
        <v>0</v>
      </c>
      <c r="N84" s="18">
        <f t="shared" si="161"/>
        <v>0</v>
      </c>
      <c r="O84" s="19">
        <f>SUM(O79:O83)</f>
        <v>55838</v>
      </c>
      <c r="P84" s="20">
        <f>SUM(P79:P83)</f>
        <v>0</v>
      </c>
      <c r="Q84" s="18">
        <f t="shared" si="162"/>
        <v>0</v>
      </c>
      <c r="R84" s="104"/>
      <c r="S84" s="14" t="s">
        <v>9</v>
      </c>
      <c r="T84" s="19">
        <f>SUM(T79:T83)</f>
        <v>55838</v>
      </c>
      <c r="U84" s="20">
        <f>SUM(U79:U83)</f>
        <v>1</v>
      </c>
      <c r="V84" s="18">
        <f t="shared" si="163"/>
        <v>1.790895089365665</v>
      </c>
      <c r="W84" s="19">
        <f>SUM(W79:W83)</f>
        <v>55853</v>
      </c>
      <c r="X84" s="20">
        <f>SUM(X79:X83)</f>
        <v>1</v>
      </c>
      <c r="Y84" s="18">
        <f t="shared" si="164"/>
        <v>1.7904141227866004</v>
      </c>
      <c r="Z84" s="19">
        <f>SUM(Z79:Z83)</f>
        <v>56301</v>
      </c>
      <c r="AA84" s="20">
        <f>SUM(AA79:AA83)</f>
        <v>0</v>
      </c>
      <c r="AB84" s="18">
        <f t="shared" si="165"/>
        <v>0</v>
      </c>
      <c r="AC84" s="19">
        <f>SUM(AC79:AC83)</f>
        <v>56460</v>
      </c>
      <c r="AD84" s="20">
        <f>SUM(AD79:AD83)</f>
        <v>0</v>
      </c>
      <c r="AE84" s="18">
        <f t="shared" si="166"/>
        <v>0</v>
      </c>
      <c r="AF84" s="19">
        <f>SUM(AF79:AF83)</f>
        <v>56460</v>
      </c>
      <c r="AG84" s="20">
        <f>SUM(AG79:AG83)</f>
        <v>0</v>
      </c>
      <c r="AH84" s="18">
        <f t="shared" si="167"/>
        <v>0</v>
      </c>
      <c r="AI84" s="104"/>
      <c r="AJ84" s="14" t="s">
        <v>9</v>
      </c>
      <c r="AK84" s="45">
        <f t="shared" ref="AK84" si="178">SUM(AK79:AK83)</f>
        <v>0</v>
      </c>
      <c r="AL84" s="15">
        <f t="shared" si="169"/>
        <v>0</v>
      </c>
      <c r="AM84" s="52">
        <f t="shared" si="170"/>
        <v>55524.6</v>
      </c>
      <c r="AN84" s="16">
        <f t="shared" si="171"/>
        <v>0</v>
      </c>
      <c r="AO84" s="46"/>
      <c r="AP84" s="46"/>
      <c r="AQ84" s="45">
        <f t="shared" si="172"/>
        <v>2</v>
      </c>
      <c r="AR84" s="16">
        <f t="shared" si="173"/>
        <v>0.4</v>
      </c>
      <c r="AS84" s="52">
        <f t="shared" si="137"/>
        <v>56182.400000000001</v>
      </c>
      <c r="AT84" s="16">
        <f t="shared" si="69"/>
        <v>0.71196673691405132</v>
      </c>
      <c r="AU84" s="54"/>
      <c r="AV84" s="54"/>
      <c r="AW84" s="45">
        <f t="shared" si="138"/>
        <v>2</v>
      </c>
      <c r="AX84" s="16">
        <f t="shared" si="174"/>
        <v>0.2</v>
      </c>
      <c r="AY84" s="55">
        <f t="shared" si="175"/>
        <v>28091.200000000001</v>
      </c>
      <c r="AZ84" s="16">
        <f t="shared" si="176"/>
        <v>0.71196673691405132</v>
      </c>
      <c r="BA84" s="11"/>
    </row>
    <row r="85" spans="1:54" ht="15.75" x14ac:dyDescent="0.2">
      <c r="A85" s="102"/>
      <c r="B85" s="97" t="s">
        <v>182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102"/>
      <c r="S85" s="97" t="s">
        <v>182</v>
      </c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102"/>
      <c r="AJ85" s="97" t="s">
        <v>182</v>
      </c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</row>
    <row r="86" spans="1:54" ht="15.75" x14ac:dyDescent="0.2">
      <c r="A86" s="106" t="s">
        <v>200</v>
      </c>
      <c r="B86" s="3" t="s">
        <v>64</v>
      </c>
      <c r="C86" s="7">
        <v>12378</v>
      </c>
      <c r="D86" s="8">
        <v>0</v>
      </c>
      <c r="E86" s="5">
        <f t="shared" ref="E86:E90" si="179">D86/C86*100000</f>
        <v>0</v>
      </c>
      <c r="F86" s="6">
        <v>12383</v>
      </c>
      <c r="G86" s="8">
        <v>0</v>
      </c>
      <c r="H86" s="5">
        <f>(G86/F86)*100000</f>
        <v>0</v>
      </c>
      <c r="I86" s="72">
        <v>12500</v>
      </c>
      <c r="J86" s="27">
        <v>0</v>
      </c>
      <c r="K86" s="5">
        <f>(J86/I86)*100000</f>
        <v>0</v>
      </c>
      <c r="L86" s="72">
        <v>12750</v>
      </c>
      <c r="M86" s="27">
        <v>0</v>
      </c>
      <c r="N86" s="5">
        <f>(M86/L86)*100000</f>
        <v>0</v>
      </c>
      <c r="O86" s="176">
        <v>12778</v>
      </c>
      <c r="P86" s="27">
        <v>0</v>
      </c>
      <c r="Q86" s="5">
        <f>(P86/O86)*100000</f>
        <v>0</v>
      </c>
      <c r="R86" s="106" t="s">
        <v>200</v>
      </c>
      <c r="S86" s="3" t="s">
        <v>64</v>
      </c>
      <c r="T86" s="176">
        <v>12778</v>
      </c>
      <c r="U86" s="27">
        <v>0</v>
      </c>
      <c r="V86" s="5">
        <f>(U86/T86)*100000</f>
        <v>0</v>
      </c>
      <c r="W86" s="176">
        <v>12829</v>
      </c>
      <c r="X86" s="27">
        <v>0</v>
      </c>
      <c r="Y86" s="5">
        <f>(X86/W86)*100000</f>
        <v>0</v>
      </c>
      <c r="Z86" s="176">
        <v>12951</v>
      </c>
      <c r="AA86" s="27">
        <v>0</v>
      </c>
      <c r="AB86" s="5">
        <f>(AA86/Z86)*100000</f>
        <v>0</v>
      </c>
      <c r="AC86" s="176">
        <v>13176</v>
      </c>
      <c r="AD86" s="185">
        <v>0</v>
      </c>
      <c r="AE86" s="5">
        <f>(AD86/AC86)*100000</f>
        <v>0</v>
      </c>
      <c r="AF86" s="176">
        <v>13176</v>
      </c>
      <c r="AG86" s="185">
        <v>0</v>
      </c>
      <c r="AH86" s="5">
        <f>(AG86/AF86)*100000</f>
        <v>0</v>
      </c>
      <c r="AI86" s="106" t="s">
        <v>200</v>
      </c>
      <c r="AJ86" s="3" t="s">
        <v>64</v>
      </c>
      <c r="AK86" s="80">
        <f>D86+G86+J86+M86+P86</f>
        <v>0</v>
      </c>
      <c r="AL86" s="81">
        <f>AK86/5</f>
        <v>0</v>
      </c>
      <c r="AM86" s="9">
        <f>(C86+F86+I86+L86+O86)/5</f>
        <v>12557.8</v>
      </c>
      <c r="AN86" s="26">
        <f>(AL86/AM86)*100000</f>
        <v>0</v>
      </c>
      <c r="AO86" s="197" t="s">
        <v>215</v>
      </c>
      <c r="AP86" s="13"/>
      <c r="AQ86" s="82">
        <f>U86+X86+AA86+AD86+AG86</f>
        <v>0</v>
      </c>
      <c r="AR86" s="26">
        <f>AQ86/5</f>
        <v>0</v>
      </c>
      <c r="AS86" s="9">
        <f t="shared" si="137"/>
        <v>12982</v>
      </c>
      <c r="AT86" s="26">
        <f t="shared" si="69"/>
        <v>0</v>
      </c>
      <c r="AU86" s="197" t="s">
        <v>222</v>
      </c>
      <c r="AV86" s="11"/>
      <c r="AW86" s="82">
        <f t="shared" si="138"/>
        <v>0</v>
      </c>
      <c r="AX86" s="26">
        <f>AW86/10</f>
        <v>0</v>
      </c>
      <c r="AY86" s="50">
        <f>SUM(B86,E86,H86,K86,N86,T86,W86,Z86,AC86,AF86)/10</f>
        <v>6491</v>
      </c>
      <c r="AZ86" s="26">
        <f>(AX86/AY86)*100000</f>
        <v>0</v>
      </c>
      <c r="BA86" s="197" t="s">
        <v>210</v>
      </c>
    </row>
    <row r="87" spans="1:54" ht="15.75" x14ac:dyDescent="0.2">
      <c r="A87" s="106" t="s">
        <v>200</v>
      </c>
      <c r="B87" s="3" t="s">
        <v>65</v>
      </c>
      <c r="C87" s="7">
        <v>6455</v>
      </c>
      <c r="D87" s="8">
        <v>0</v>
      </c>
      <c r="E87" s="5">
        <f t="shared" si="179"/>
        <v>0</v>
      </c>
      <c r="F87" s="6">
        <v>6451</v>
      </c>
      <c r="G87" s="8">
        <v>0</v>
      </c>
      <c r="H87" s="5">
        <f t="shared" ref="H87:H90" si="180">(G87/F87)*100000</f>
        <v>0</v>
      </c>
      <c r="I87" s="72">
        <v>6489</v>
      </c>
      <c r="J87" s="27">
        <v>0</v>
      </c>
      <c r="K87" s="5">
        <f t="shared" ref="K87:K90" si="181">(J87/I87)*100000</f>
        <v>0</v>
      </c>
      <c r="L87" s="72">
        <v>6113</v>
      </c>
      <c r="M87" s="27">
        <v>0</v>
      </c>
      <c r="N87" s="5">
        <f t="shared" ref="N87:N90" si="182">(M87/L87)*100000</f>
        <v>0</v>
      </c>
      <c r="O87" s="176">
        <v>6194</v>
      </c>
      <c r="P87" s="27">
        <v>0</v>
      </c>
      <c r="Q87" s="5">
        <f t="shared" ref="Q87:Q90" si="183">(P87/O87)*100000</f>
        <v>0</v>
      </c>
      <c r="R87" s="106" t="s">
        <v>200</v>
      </c>
      <c r="S87" s="3" t="s">
        <v>65</v>
      </c>
      <c r="T87" s="176">
        <v>6194</v>
      </c>
      <c r="U87" s="27">
        <v>0</v>
      </c>
      <c r="V87" s="5">
        <f t="shared" ref="V87:V90" si="184">(U87/T87)*100000</f>
        <v>0</v>
      </c>
      <c r="W87" s="176">
        <v>6250</v>
      </c>
      <c r="X87" s="27">
        <v>0</v>
      </c>
      <c r="Y87" s="5">
        <f t="shared" ref="Y87:Y90" si="185">(X87/W87)*100000</f>
        <v>0</v>
      </c>
      <c r="Z87" s="176">
        <v>6341</v>
      </c>
      <c r="AA87" s="27">
        <v>0</v>
      </c>
      <c r="AB87" s="5">
        <f t="shared" ref="AB87:AB90" si="186">(AA87/Z87)*100000</f>
        <v>0</v>
      </c>
      <c r="AC87" s="176">
        <v>6430</v>
      </c>
      <c r="AD87" s="185">
        <v>1</v>
      </c>
      <c r="AE87" s="5">
        <f t="shared" ref="AE87:AE90" si="187">(AD87/AC87)*100000</f>
        <v>15.552099533437012</v>
      </c>
      <c r="AF87" s="176">
        <v>6430</v>
      </c>
      <c r="AG87" s="185">
        <v>1</v>
      </c>
      <c r="AH87" s="5">
        <f t="shared" ref="AH87:AH90" si="188">(AG87/AF87)*100000</f>
        <v>15.552099533437012</v>
      </c>
      <c r="AI87" s="106" t="s">
        <v>200</v>
      </c>
      <c r="AJ87" s="3" t="s">
        <v>65</v>
      </c>
      <c r="AK87" s="80">
        <f t="shared" ref="AK87:AK90" si="189">D87+G87+J87+M87+P87</f>
        <v>0</v>
      </c>
      <c r="AL87" s="81">
        <f t="shared" ref="AL87:AL91" si="190">AK87/5</f>
        <v>0</v>
      </c>
      <c r="AM87" s="9">
        <f t="shared" ref="AM87:AM91" si="191">(C87+F87+I87+L87+O87)/5</f>
        <v>6340.4</v>
      </c>
      <c r="AN87" s="26">
        <f t="shared" ref="AN87:AN91" si="192">(AL87/AM87)*100000</f>
        <v>0</v>
      </c>
      <c r="AO87" s="197"/>
      <c r="AP87" s="13"/>
      <c r="AQ87" s="82">
        <f t="shared" ref="AQ87:AQ90" si="193">U87+X87+AA87+AD87+AG87</f>
        <v>2</v>
      </c>
      <c r="AR87" s="26">
        <f t="shared" ref="AR87:AR91" si="194">AQ87/5</f>
        <v>0.4</v>
      </c>
      <c r="AS87" s="9">
        <f t="shared" si="137"/>
        <v>6329</v>
      </c>
      <c r="AT87" s="26">
        <f t="shared" si="69"/>
        <v>6.3201137620477166</v>
      </c>
      <c r="AU87" s="197"/>
      <c r="AV87" s="11"/>
      <c r="AW87" s="82">
        <f t="shared" si="138"/>
        <v>2</v>
      </c>
      <c r="AX87" s="26">
        <f t="shared" ref="AX87:AX91" si="195">AW87/10</f>
        <v>0.2</v>
      </c>
      <c r="AY87" s="50">
        <f t="shared" ref="AY87:AY91" si="196">SUM(B87,E87,H87,K87,N87,T87,W87,Z87,AC87,AF87)/10</f>
        <v>3164.5</v>
      </c>
      <c r="AZ87" s="26">
        <f t="shared" ref="AZ87:AZ91" si="197">(AX87/AY87)*100000</f>
        <v>6.3201137620477166</v>
      </c>
      <c r="BA87" s="197"/>
      <c r="BB87" s="2"/>
    </row>
    <row r="88" spans="1:54" ht="15.75" x14ac:dyDescent="0.2">
      <c r="A88" s="106" t="s">
        <v>200</v>
      </c>
      <c r="B88" s="3" t="s">
        <v>66</v>
      </c>
      <c r="C88" s="7">
        <v>13188</v>
      </c>
      <c r="D88" s="8">
        <v>0</v>
      </c>
      <c r="E88" s="5">
        <f t="shared" si="179"/>
        <v>0</v>
      </c>
      <c r="F88" s="6">
        <v>13345</v>
      </c>
      <c r="G88" s="8">
        <v>0</v>
      </c>
      <c r="H88" s="5">
        <f t="shared" si="180"/>
        <v>0</v>
      </c>
      <c r="I88" s="72">
        <v>13309</v>
      </c>
      <c r="J88" s="27">
        <v>0</v>
      </c>
      <c r="K88" s="5">
        <f t="shared" si="181"/>
        <v>0</v>
      </c>
      <c r="L88" s="72">
        <v>13726</v>
      </c>
      <c r="M88" s="27">
        <v>0</v>
      </c>
      <c r="N88" s="5">
        <f t="shared" si="182"/>
        <v>0</v>
      </c>
      <c r="O88" s="176">
        <v>13820</v>
      </c>
      <c r="P88" s="27">
        <v>0</v>
      </c>
      <c r="Q88" s="5">
        <f t="shared" si="183"/>
        <v>0</v>
      </c>
      <c r="R88" s="106" t="s">
        <v>200</v>
      </c>
      <c r="S88" s="3" t="s">
        <v>66</v>
      </c>
      <c r="T88" s="176">
        <v>13820</v>
      </c>
      <c r="U88" s="27">
        <v>0</v>
      </c>
      <c r="V88" s="5">
        <f t="shared" si="184"/>
        <v>0</v>
      </c>
      <c r="W88" s="176">
        <v>14120</v>
      </c>
      <c r="X88" s="27">
        <v>0</v>
      </c>
      <c r="Y88" s="5">
        <f t="shared" si="185"/>
        <v>0</v>
      </c>
      <c r="Z88" s="176">
        <v>14300</v>
      </c>
      <c r="AA88" s="27">
        <v>0</v>
      </c>
      <c r="AB88" s="5">
        <f t="shared" si="186"/>
        <v>0</v>
      </c>
      <c r="AC88" s="176">
        <v>14415</v>
      </c>
      <c r="AD88" s="185">
        <v>1</v>
      </c>
      <c r="AE88" s="5">
        <f t="shared" si="187"/>
        <v>6.9372181755116191</v>
      </c>
      <c r="AF88" s="176">
        <v>14415</v>
      </c>
      <c r="AG88" s="185">
        <v>1</v>
      </c>
      <c r="AH88" s="5">
        <f t="shared" si="188"/>
        <v>6.9372181755116191</v>
      </c>
      <c r="AI88" s="106" t="s">
        <v>200</v>
      </c>
      <c r="AJ88" s="3" t="s">
        <v>66</v>
      </c>
      <c r="AK88" s="80">
        <f t="shared" si="189"/>
        <v>0</v>
      </c>
      <c r="AL88" s="81">
        <f t="shared" si="190"/>
        <v>0</v>
      </c>
      <c r="AM88" s="9">
        <f t="shared" si="191"/>
        <v>13477.6</v>
      </c>
      <c r="AN88" s="26">
        <f t="shared" si="192"/>
        <v>0</v>
      </c>
      <c r="AO88" s="197"/>
      <c r="AP88" s="13"/>
      <c r="AQ88" s="82">
        <f t="shared" si="193"/>
        <v>2</v>
      </c>
      <c r="AR88" s="26">
        <f t="shared" si="194"/>
        <v>0.4</v>
      </c>
      <c r="AS88" s="9">
        <f t="shared" si="137"/>
        <v>14214</v>
      </c>
      <c r="AT88" s="26">
        <f t="shared" si="69"/>
        <v>2.8141269171239625</v>
      </c>
      <c r="AU88" s="197"/>
      <c r="AV88" s="11"/>
      <c r="AW88" s="82">
        <f t="shared" si="138"/>
        <v>2</v>
      </c>
      <c r="AX88" s="26">
        <f t="shared" si="195"/>
        <v>0.2</v>
      </c>
      <c r="AY88" s="50">
        <f t="shared" si="196"/>
        <v>7107</v>
      </c>
      <c r="AZ88" s="26">
        <f t="shared" si="197"/>
        <v>2.8141269171239625</v>
      </c>
      <c r="BA88" s="197"/>
    </row>
    <row r="89" spans="1:54" ht="15.75" x14ac:dyDescent="0.2">
      <c r="A89" s="106" t="s">
        <v>200</v>
      </c>
      <c r="B89" s="3" t="s">
        <v>67</v>
      </c>
      <c r="C89" s="7">
        <v>24517</v>
      </c>
      <c r="D89" s="8">
        <v>0</v>
      </c>
      <c r="E89" s="5">
        <f t="shared" si="179"/>
        <v>0</v>
      </c>
      <c r="F89" s="6">
        <v>24583</v>
      </c>
      <c r="G89" s="8">
        <v>0</v>
      </c>
      <c r="H89" s="5">
        <f t="shared" si="180"/>
        <v>0</v>
      </c>
      <c r="I89" s="72">
        <v>24460</v>
      </c>
      <c r="J89" s="27">
        <v>0</v>
      </c>
      <c r="K89" s="5">
        <f t="shared" si="181"/>
        <v>0</v>
      </c>
      <c r="L89" s="72">
        <v>24662</v>
      </c>
      <c r="M89" s="27">
        <v>0</v>
      </c>
      <c r="N89" s="5">
        <f t="shared" si="182"/>
        <v>0</v>
      </c>
      <c r="O89" s="176">
        <v>24861</v>
      </c>
      <c r="P89" s="27">
        <v>1</v>
      </c>
      <c r="Q89" s="5">
        <f t="shared" si="183"/>
        <v>4.0223643457624396</v>
      </c>
      <c r="R89" s="106" t="s">
        <v>200</v>
      </c>
      <c r="S89" s="3" t="s">
        <v>67</v>
      </c>
      <c r="T89" s="176">
        <v>24861</v>
      </c>
      <c r="U89" s="27">
        <v>0</v>
      </c>
      <c r="V89" s="5">
        <f t="shared" si="184"/>
        <v>0</v>
      </c>
      <c r="W89" s="176">
        <v>24388</v>
      </c>
      <c r="X89" s="27">
        <v>0</v>
      </c>
      <c r="Y89" s="5">
        <f t="shared" si="185"/>
        <v>0</v>
      </c>
      <c r="Z89" s="176">
        <v>24675</v>
      </c>
      <c r="AA89" s="27">
        <v>0</v>
      </c>
      <c r="AB89" s="5">
        <f t="shared" si="186"/>
        <v>0</v>
      </c>
      <c r="AC89" s="176">
        <v>24476</v>
      </c>
      <c r="AD89" s="185">
        <v>0</v>
      </c>
      <c r="AE89" s="5">
        <f t="shared" si="187"/>
        <v>0</v>
      </c>
      <c r="AF89" s="176">
        <v>24476</v>
      </c>
      <c r="AG89" s="185">
        <v>0</v>
      </c>
      <c r="AH89" s="5">
        <f t="shared" si="188"/>
        <v>0</v>
      </c>
      <c r="AI89" s="106" t="s">
        <v>200</v>
      </c>
      <c r="AJ89" s="3" t="s">
        <v>67</v>
      </c>
      <c r="AK89" s="80">
        <f t="shared" si="189"/>
        <v>1</v>
      </c>
      <c r="AL89" s="81">
        <f t="shared" si="190"/>
        <v>0.2</v>
      </c>
      <c r="AM89" s="9">
        <f t="shared" si="191"/>
        <v>24616.6</v>
      </c>
      <c r="AN89" s="26">
        <f t="shared" si="192"/>
        <v>0.81245988479318842</v>
      </c>
      <c r="AO89" s="197"/>
      <c r="AP89" s="13"/>
      <c r="AQ89" s="82">
        <f t="shared" si="193"/>
        <v>0</v>
      </c>
      <c r="AR89" s="26">
        <f t="shared" si="194"/>
        <v>0</v>
      </c>
      <c r="AS89" s="9">
        <f t="shared" si="137"/>
        <v>24575.200000000001</v>
      </c>
      <c r="AT89" s="26">
        <f t="shared" si="69"/>
        <v>0</v>
      </c>
      <c r="AU89" s="197"/>
      <c r="AV89" s="11"/>
      <c r="AW89" s="82">
        <f t="shared" si="138"/>
        <v>1</v>
      </c>
      <c r="AX89" s="26">
        <f t="shared" si="195"/>
        <v>0.1</v>
      </c>
      <c r="AY89" s="50">
        <f t="shared" si="196"/>
        <v>12287.6</v>
      </c>
      <c r="AZ89" s="26">
        <f t="shared" si="197"/>
        <v>0.8138285751489307</v>
      </c>
      <c r="BA89" s="197"/>
    </row>
    <row r="90" spans="1:54" ht="15.75" x14ac:dyDescent="0.2">
      <c r="A90" s="87" t="s">
        <v>191</v>
      </c>
      <c r="B90" s="3" t="s">
        <v>68</v>
      </c>
      <c r="C90" s="7">
        <v>27928</v>
      </c>
      <c r="D90" s="8">
        <v>0</v>
      </c>
      <c r="E90" s="5">
        <f t="shared" si="179"/>
        <v>0</v>
      </c>
      <c r="F90" s="6">
        <v>28203</v>
      </c>
      <c r="G90" s="8">
        <v>0</v>
      </c>
      <c r="H90" s="5">
        <f t="shared" si="180"/>
        <v>0</v>
      </c>
      <c r="I90" s="72">
        <v>28157</v>
      </c>
      <c r="J90" s="27">
        <v>1</v>
      </c>
      <c r="K90" s="5">
        <f t="shared" si="181"/>
        <v>3.5515147210285187</v>
      </c>
      <c r="L90" s="72">
        <v>28114</v>
      </c>
      <c r="M90" s="27">
        <v>0</v>
      </c>
      <c r="N90" s="5">
        <f t="shared" si="182"/>
        <v>0</v>
      </c>
      <c r="O90" s="177">
        <v>28219</v>
      </c>
      <c r="P90" s="27">
        <v>0</v>
      </c>
      <c r="Q90" s="5">
        <f t="shared" si="183"/>
        <v>0</v>
      </c>
      <c r="R90" s="87" t="s">
        <v>191</v>
      </c>
      <c r="S90" s="3" t="s">
        <v>68</v>
      </c>
      <c r="T90" s="177">
        <v>28219</v>
      </c>
      <c r="U90" s="27">
        <v>0</v>
      </c>
      <c r="V90" s="5">
        <f t="shared" si="184"/>
        <v>0</v>
      </c>
      <c r="W90" s="177">
        <v>28367</v>
      </c>
      <c r="X90" s="27">
        <v>0</v>
      </c>
      <c r="Y90" s="5">
        <f t="shared" si="185"/>
        <v>0</v>
      </c>
      <c r="Z90" s="177">
        <v>28771</v>
      </c>
      <c r="AA90" s="27">
        <v>0</v>
      </c>
      <c r="AB90" s="5">
        <f t="shared" si="186"/>
        <v>0</v>
      </c>
      <c r="AC90" s="177">
        <v>28822</v>
      </c>
      <c r="AD90" s="185">
        <v>0</v>
      </c>
      <c r="AE90" s="5">
        <f t="shared" si="187"/>
        <v>0</v>
      </c>
      <c r="AF90" s="177">
        <v>28822</v>
      </c>
      <c r="AG90" s="185">
        <v>0</v>
      </c>
      <c r="AH90" s="5">
        <f t="shared" si="188"/>
        <v>0</v>
      </c>
      <c r="AI90" s="87" t="s">
        <v>191</v>
      </c>
      <c r="AJ90" s="3" t="s">
        <v>164</v>
      </c>
      <c r="AK90" s="80">
        <f t="shared" si="189"/>
        <v>1</v>
      </c>
      <c r="AL90" s="81">
        <f t="shared" si="190"/>
        <v>0.2</v>
      </c>
      <c r="AM90" s="9">
        <f t="shared" si="191"/>
        <v>28124.2</v>
      </c>
      <c r="AN90" s="26">
        <f t="shared" si="192"/>
        <v>0.71113133884697166</v>
      </c>
      <c r="AO90" s="13"/>
      <c r="AP90" s="13"/>
      <c r="AQ90" s="82">
        <f t="shared" si="193"/>
        <v>0</v>
      </c>
      <c r="AR90" s="26">
        <f t="shared" si="194"/>
        <v>0</v>
      </c>
      <c r="AS90" s="9">
        <f t="shared" si="137"/>
        <v>28600.2</v>
      </c>
      <c r="AT90" s="26">
        <f t="shared" si="69"/>
        <v>0</v>
      </c>
      <c r="AU90" s="11"/>
      <c r="AV90" s="11"/>
      <c r="AW90" s="82">
        <f t="shared" si="138"/>
        <v>1</v>
      </c>
      <c r="AX90" s="26">
        <f t="shared" si="195"/>
        <v>0.1</v>
      </c>
      <c r="AY90" s="50">
        <f t="shared" si="196"/>
        <v>14300.455151472101</v>
      </c>
      <c r="AZ90" s="26">
        <f t="shared" si="197"/>
        <v>0.69927844212501111</v>
      </c>
      <c r="BA90" s="11"/>
    </row>
    <row r="91" spans="1:54" ht="15.75" x14ac:dyDescent="0.2">
      <c r="A91" s="104"/>
      <c r="B91" s="14" t="s">
        <v>9</v>
      </c>
      <c r="C91" s="19">
        <f>SUM(C86:C90)</f>
        <v>84466</v>
      </c>
      <c r="D91" s="20">
        <f>SUM(D86:D90)</f>
        <v>0</v>
      </c>
      <c r="E91" s="18">
        <f>SUM(D91/C91)*100000</f>
        <v>0</v>
      </c>
      <c r="F91" s="21">
        <f>SUM(F86:F90)</f>
        <v>84965</v>
      </c>
      <c r="G91" s="20">
        <f>SUM(G86:G90)</f>
        <v>0</v>
      </c>
      <c r="H91" s="18">
        <f t="shared" ref="H91" si="198">G91/F91*100000</f>
        <v>0</v>
      </c>
      <c r="I91" s="19">
        <f>SUM(I86:I90)+I93</f>
        <v>92432</v>
      </c>
      <c r="J91" s="20">
        <f>SUM(J86:J90)</f>
        <v>1</v>
      </c>
      <c r="K91" s="18">
        <f>SUM(J91/I91)*100000</f>
        <v>1.0818764064393283</v>
      </c>
      <c r="L91" s="19">
        <f>SUM(L86:L90)</f>
        <v>85365</v>
      </c>
      <c r="M91" s="20">
        <f>SUM(M86:M90)</f>
        <v>0</v>
      </c>
      <c r="N91" s="18">
        <f>SUM(M91/L91)*100000</f>
        <v>0</v>
      </c>
      <c r="O91" s="19">
        <f>SUM(O86:O90)</f>
        <v>85872</v>
      </c>
      <c r="P91" s="20">
        <f>SUM(P86:P90)</f>
        <v>1</v>
      </c>
      <c r="Q91" s="18">
        <f>SUM(P91/O91)*100000</f>
        <v>1.16452394261226</v>
      </c>
      <c r="R91" s="104"/>
      <c r="S91" s="14" t="s">
        <v>9</v>
      </c>
      <c r="T91" s="19">
        <f>SUM(T86:T90)</f>
        <v>85872</v>
      </c>
      <c r="U91" s="20">
        <f>SUM(U86:U90)</f>
        <v>0</v>
      </c>
      <c r="V91" s="18">
        <f>SUM(U91/T91)*100000</f>
        <v>0</v>
      </c>
      <c r="W91" s="19">
        <f>SUM(W86:W90)</f>
        <v>85954</v>
      </c>
      <c r="X91" s="20">
        <f>SUM(X86:X90)</f>
        <v>0</v>
      </c>
      <c r="Y91" s="18">
        <f>SUM(X91/W91)*100000</f>
        <v>0</v>
      </c>
      <c r="Z91" s="19">
        <f>SUM(Z86:Z90)</f>
        <v>87038</v>
      </c>
      <c r="AA91" s="20">
        <f>SUM(AA86:AA90)</f>
        <v>0</v>
      </c>
      <c r="AB91" s="18">
        <f>SUM(AA91/Z91)*100000</f>
        <v>0</v>
      </c>
      <c r="AC91" s="19">
        <f>SUM(AC86:AC90)</f>
        <v>87319</v>
      </c>
      <c r="AD91" s="20">
        <f>SUM(AD86:AD90)</f>
        <v>2</v>
      </c>
      <c r="AE91" s="18">
        <f>SUM(AD91/AC91)*100000</f>
        <v>2.2904522497967226</v>
      </c>
      <c r="AF91" s="19">
        <f>SUM(AF86:AF90)</f>
        <v>87319</v>
      </c>
      <c r="AG91" s="20">
        <f>SUM(AG86:AG90)</f>
        <v>2</v>
      </c>
      <c r="AH91" s="18">
        <f>SUM(AG91/AF91)*100000</f>
        <v>2.2904522497967226</v>
      </c>
      <c r="AI91" s="104"/>
      <c r="AJ91" s="14" t="s">
        <v>9</v>
      </c>
      <c r="AK91" s="45">
        <f t="shared" ref="AK91" si="199">SUM(AK86:AK90)</f>
        <v>2</v>
      </c>
      <c r="AL91" s="15">
        <f t="shared" si="190"/>
        <v>0.4</v>
      </c>
      <c r="AM91" s="52">
        <f t="shared" si="191"/>
        <v>86620</v>
      </c>
      <c r="AN91" s="16">
        <f t="shared" si="192"/>
        <v>0.46178711613945972</v>
      </c>
      <c r="AO91" s="46"/>
      <c r="AP91" s="46"/>
      <c r="AQ91" s="45">
        <f>U91+X91+AA91+AD91+AG91</f>
        <v>4</v>
      </c>
      <c r="AR91" s="16">
        <f t="shared" si="194"/>
        <v>0.8</v>
      </c>
      <c r="AS91" s="52">
        <f t="shared" si="137"/>
        <v>86700.4</v>
      </c>
      <c r="AT91" s="16">
        <f t="shared" si="69"/>
        <v>0.92271777292838331</v>
      </c>
      <c r="AU91" s="54"/>
      <c r="AV91" s="54"/>
      <c r="AW91" s="45">
        <f t="shared" si="138"/>
        <v>6</v>
      </c>
      <c r="AX91" s="16">
        <f t="shared" si="195"/>
        <v>0.6</v>
      </c>
      <c r="AY91" s="55">
        <f t="shared" si="196"/>
        <v>43350.308187640643</v>
      </c>
      <c r="AZ91" s="16">
        <f t="shared" si="197"/>
        <v>1.3840732052074833</v>
      </c>
      <c r="BA91" s="11"/>
    </row>
    <row r="92" spans="1:54" ht="15.75" x14ac:dyDescent="0.2">
      <c r="A92" s="102"/>
      <c r="B92" s="94" t="s">
        <v>183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102"/>
      <c r="S92" s="94" t="s">
        <v>183</v>
      </c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102"/>
      <c r="AJ92" s="94" t="s">
        <v>183</v>
      </c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</row>
    <row r="93" spans="1:54" ht="15.75" x14ac:dyDescent="0.2">
      <c r="A93" s="106" t="s">
        <v>201</v>
      </c>
      <c r="B93" s="3" t="s">
        <v>70</v>
      </c>
      <c r="C93" s="7">
        <v>7523</v>
      </c>
      <c r="D93" s="8">
        <v>0</v>
      </c>
      <c r="E93" s="5">
        <f t="shared" ref="E93:E97" si="200">D93/C93*100000</f>
        <v>0</v>
      </c>
      <c r="F93" s="65">
        <v>7508</v>
      </c>
      <c r="G93" s="8">
        <v>0</v>
      </c>
      <c r="H93" s="5">
        <f>(G93/F93)*100000</f>
        <v>0</v>
      </c>
      <c r="I93" s="72">
        <v>7517</v>
      </c>
      <c r="J93" s="27">
        <v>0</v>
      </c>
      <c r="K93" s="5">
        <f>(J93/I93)*100000</f>
        <v>0</v>
      </c>
      <c r="L93" s="72">
        <v>7354</v>
      </c>
      <c r="M93" s="27">
        <v>1</v>
      </c>
      <c r="N93" s="5">
        <f>(M93/L93)*100000</f>
        <v>13.598041881968996</v>
      </c>
      <c r="O93" s="177">
        <v>7381</v>
      </c>
      <c r="P93" s="27">
        <v>0</v>
      </c>
      <c r="Q93" s="5">
        <f>(P93/O93)*100000</f>
        <v>0</v>
      </c>
      <c r="R93" s="106" t="s">
        <v>209</v>
      </c>
      <c r="S93" s="3" t="s">
        <v>70</v>
      </c>
      <c r="T93" s="177">
        <v>7381</v>
      </c>
      <c r="U93" s="27">
        <v>0</v>
      </c>
      <c r="V93" s="5">
        <f>(U93/T93)*100000</f>
        <v>0</v>
      </c>
      <c r="W93" s="177">
        <v>7293</v>
      </c>
      <c r="X93" s="27">
        <v>0</v>
      </c>
      <c r="Y93" s="5">
        <f>(X93/W93)*100000</f>
        <v>0</v>
      </c>
      <c r="Z93" s="177">
        <v>7263</v>
      </c>
      <c r="AA93" s="27">
        <v>0</v>
      </c>
      <c r="AB93" s="5">
        <f>(AA93/Z93)*100000</f>
        <v>0</v>
      </c>
      <c r="AC93" s="177">
        <v>7265</v>
      </c>
      <c r="AD93" s="185">
        <v>0</v>
      </c>
      <c r="AE93" s="5">
        <f>(AD93/AC93)*100000</f>
        <v>0</v>
      </c>
      <c r="AF93" s="177">
        <v>7265</v>
      </c>
      <c r="AG93" s="185">
        <v>0</v>
      </c>
      <c r="AH93" s="5">
        <f>(AG93/AF93)*100000</f>
        <v>0</v>
      </c>
      <c r="AI93" s="106" t="s">
        <v>209</v>
      </c>
      <c r="AJ93" s="3" t="s">
        <v>70</v>
      </c>
      <c r="AK93" s="80">
        <f t="shared" ref="AK93" si="201">D93+G93+J93+M93+P93</f>
        <v>1</v>
      </c>
      <c r="AL93" s="81">
        <f t="shared" ref="AL93" si="202">AK93/5</f>
        <v>0.2</v>
      </c>
      <c r="AM93" s="9">
        <f t="shared" ref="AM93" si="203">(C93+F93+I93+L93+O93)/5</f>
        <v>7456.6</v>
      </c>
      <c r="AN93" s="26">
        <f t="shared" ref="AN93" si="204">(AL93/AM93)*100000</f>
        <v>2.6821875922001985</v>
      </c>
      <c r="AO93" s="22"/>
      <c r="AP93" s="13"/>
      <c r="AQ93" s="82">
        <f t="shared" ref="AQ93" si="205">U93+X93+AA93+AD93+AG93</f>
        <v>0</v>
      </c>
      <c r="AR93" s="26">
        <f t="shared" ref="AR93" si="206">AQ93/5</f>
        <v>0</v>
      </c>
      <c r="AS93" s="9">
        <f t="shared" ref="AS93" si="207">SUM(T93,W93,Z93,AC93,AF93)/5</f>
        <v>7293.4</v>
      </c>
      <c r="AT93" s="26">
        <f t="shared" ref="AT93" si="208">(AR93/AS93)*100000</f>
        <v>0</v>
      </c>
      <c r="AU93" s="198">
        <f>AQ93</f>
        <v>0</v>
      </c>
      <c r="AV93" s="11"/>
      <c r="AW93" s="82">
        <f t="shared" ref="AW93" si="209">AK93+AQ93</f>
        <v>1</v>
      </c>
      <c r="AX93" s="26">
        <f t="shared" ref="AX93" si="210">AW93/10</f>
        <v>0.1</v>
      </c>
      <c r="AY93" s="50">
        <f t="shared" ref="AY93" si="211">SUM(B93,E93,H93,K93,N93,T93,W93,Z93,AC93,AF93)/10</f>
        <v>3648.0598041881967</v>
      </c>
      <c r="AZ93" s="26">
        <f t="shared" ref="AZ93" si="212">(AX93/AY93)*100000</f>
        <v>2.7411831320636209</v>
      </c>
      <c r="BA93" s="198">
        <f>AW93</f>
        <v>1</v>
      </c>
    </row>
    <row r="94" spans="1:54" ht="15.75" x14ac:dyDescent="0.2">
      <c r="A94" s="87" t="s">
        <v>191</v>
      </c>
      <c r="B94" s="3" t="s">
        <v>69</v>
      </c>
      <c r="C94" s="7">
        <v>27144</v>
      </c>
      <c r="D94" s="8">
        <v>0</v>
      </c>
      <c r="E94" s="5">
        <f t="shared" si="200"/>
        <v>0</v>
      </c>
      <c r="F94" s="6">
        <v>47240</v>
      </c>
      <c r="G94" s="8">
        <v>0</v>
      </c>
      <c r="H94" s="5">
        <f t="shared" ref="H94:H97" si="213">(G94/F94)*100000</f>
        <v>0</v>
      </c>
      <c r="I94" s="72">
        <v>46718</v>
      </c>
      <c r="J94" s="27">
        <v>0</v>
      </c>
      <c r="K94" s="5">
        <f t="shared" ref="K94:K98" si="214">(J94/I94)*100000</f>
        <v>0</v>
      </c>
      <c r="L94" s="72">
        <v>48261</v>
      </c>
      <c r="M94" s="27">
        <v>0</v>
      </c>
      <c r="N94" s="5">
        <f t="shared" ref="N94:N98" si="215">(M94/L94)*100000</f>
        <v>0</v>
      </c>
      <c r="O94" s="176">
        <v>47899</v>
      </c>
      <c r="P94" s="27">
        <v>0</v>
      </c>
      <c r="Q94" s="5">
        <f t="shared" ref="Q94:Q98" si="216">(P94/O94)*100000</f>
        <v>0</v>
      </c>
      <c r="R94" s="87" t="s">
        <v>191</v>
      </c>
      <c r="S94" s="3" t="s">
        <v>71</v>
      </c>
      <c r="T94" s="176">
        <v>47899</v>
      </c>
      <c r="U94" s="27">
        <v>0</v>
      </c>
      <c r="V94" s="5">
        <f t="shared" ref="V94:V98" si="217">(U94/T94)*100000</f>
        <v>0</v>
      </c>
      <c r="W94" s="176">
        <v>48110</v>
      </c>
      <c r="X94" s="27">
        <v>0</v>
      </c>
      <c r="Y94" s="5">
        <f t="shared" ref="Y94:Y98" si="218">(X94/W94)*100000</f>
        <v>0</v>
      </c>
      <c r="Z94" s="176">
        <v>47777</v>
      </c>
      <c r="AA94" s="27">
        <v>0</v>
      </c>
      <c r="AB94" s="5">
        <f t="shared" ref="AB94:AB98" si="219">(AA94/Z94)*100000</f>
        <v>0</v>
      </c>
      <c r="AC94" s="176">
        <v>47751</v>
      </c>
      <c r="AD94" s="185">
        <v>0</v>
      </c>
      <c r="AE94" s="5">
        <f t="shared" ref="AE94:AE98" si="220">(AD94/AC94)*100000</f>
        <v>0</v>
      </c>
      <c r="AF94" s="176">
        <v>47751</v>
      </c>
      <c r="AG94" s="185">
        <v>0</v>
      </c>
      <c r="AH94" s="5">
        <f t="shared" ref="AH94:AH98" si="221">(AG94/AF94)*100000</f>
        <v>0</v>
      </c>
      <c r="AI94" s="87" t="s">
        <v>191</v>
      </c>
      <c r="AJ94" s="3" t="s">
        <v>141</v>
      </c>
      <c r="AK94" s="80">
        <f>D94+G94+J94+M94+P94</f>
        <v>0</v>
      </c>
      <c r="AL94" s="81">
        <f>AK94/5</f>
        <v>0</v>
      </c>
      <c r="AM94" s="9">
        <f>(C94+F94+I94+L94+O94)/5</f>
        <v>43452.4</v>
      </c>
      <c r="AN94" s="26">
        <f>(AL94/AM94)*100000</f>
        <v>0</v>
      </c>
      <c r="AO94" s="23"/>
      <c r="AP94" s="13"/>
      <c r="AQ94" s="82">
        <f>U94+X94+AA94+AD94+AG94</f>
        <v>0</v>
      </c>
      <c r="AR94" s="26">
        <f>AQ94/5</f>
        <v>0</v>
      </c>
      <c r="AS94" s="9">
        <f t="shared" si="137"/>
        <v>47857.599999999999</v>
      </c>
      <c r="AT94" s="26">
        <f t="shared" si="69"/>
        <v>0</v>
      </c>
      <c r="AU94" s="23"/>
      <c r="AV94" s="11"/>
      <c r="AW94" s="82">
        <f t="shared" si="138"/>
        <v>0</v>
      </c>
      <c r="AX94" s="26">
        <f>AW94/10</f>
        <v>0</v>
      </c>
      <c r="AY94" s="50">
        <f>SUM(B94,E94,H94,K94,N94,T94,W94,Z94,AC94,AF94)/10</f>
        <v>23928.799999999999</v>
      </c>
      <c r="AZ94" s="26">
        <f>(AX94/AY94)*100000</f>
        <v>0</v>
      </c>
      <c r="BA94" s="23"/>
    </row>
    <row r="95" spans="1:54" ht="15.75" x14ac:dyDescent="0.2">
      <c r="A95" s="87" t="s">
        <v>191</v>
      </c>
      <c r="B95" s="3" t="s">
        <v>71</v>
      </c>
      <c r="C95" s="7">
        <v>47979</v>
      </c>
      <c r="D95" s="8">
        <v>0</v>
      </c>
      <c r="E95" s="5">
        <f t="shared" si="200"/>
        <v>0</v>
      </c>
      <c r="F95" s="6">
        <v>27004</v>
      </c>
      <c r="G95" s="8">
        <v>0</v>
      </c>
      <c r="H95" s="5">
        <f t="shared" si="213"/>
        <v>0</v>
      </c>
      <c r="I95" s="72">
        <v>26797</v>
      </c>
      <c r="J95" s="27">
        <v>0</v>
      </c>
      <c r="K95" s="5">
        <f t="shared" si="214"/>
        <v>0</v>
      </c>
      <c r="L95" s="72">
        <v>26627</v>
      </c>
      <c r="M95" s="27">
        <v>1</v>
      </c>
      <c r="N95" s="5">
        <f t="shared" si="215"/>
        <v>3.7555864348217973</v>
      </c>
      <c r="O95" s="176">
        <v>26412</v>
      </c>
      <c r="P95" s="27">
        <v>0</v>
      </c>
      <c r="Q95" s="5">
        <f t="shared" si="216"/>
        <v>0</v>
      </c>
      <c r="R95" s="87" t="s">
        <v>191</v>
      </c>
      <c r="S95" s="3" t="s">
        <v>69</v>
      </c>
      <c r="T95" s="176">
        <v>26412</v>
      </c>
      <c r="U95" s="27">
        <v>0</v>
      </c>
      <c r="V95" s="5">
        <f t="shared" si="217"/>
        <v>0</v>
      </c>
      <c r="W95" s="176">
        <v>26395</v>
      </c>
      <c r="X95" s="27">
        <v>1</v>
      </c>
      <c r="Y95" s="5">
        <f t="shared" si="218"/>
        <v>3.7885963250615644</v>
      </c>
      <c r="Z95" s="176">
        <v>26098</v>
      </c>
      <c r="AA95" s="27">
        <v>0</v>
      </c>
      <c r="AB95" s="5">
        <f t="shared" si="219"/>
        <v>0</v>
      </c>
      <c r="AC95" s="176">
        <v>26149</v>
      </c>
      <c r="AD95" s="185">
        <v>0</v>
      </c>
      <c r="AE95" s="5">
        <f t="shared" si="220"/>
        <v>0</v>
      </c>
      <c r="AF95" s="176">
        <v>26149</v>
      </c>
      <c r="AG95" s="185">
        <v>0</v>
      </c>
      <c r="AH95" s="5">
        <f t="shared" si="221"/>
        <v>0</v>
      </c>
      <c r="AI95" s="87" t="s">
        <v>191</v>
      </c>
      <c r="AJ95" s="3" t="s">
        <v>165</v>
      </c>
      <c r="AK95" s="80">
        <f t="shared" ref="AK95:AK97" si="222">D95+G95+J95+M95+P95</f>
        <v>1</v>
      </c>
      <c r="AL95" s="81">
        <f t="shared" ref="AL95:AL98" si="223">AK95/5</f>
        <v>0.2</v>
      </c>
      <c r="AM95" s="9">
        <f t="shared" ref="AM95:AM98" si="224">(C95+F95+I95+L95+O95)/5</f>
        <v>30963.8</v>
      </c>
      <c r="AN95" s="26">
        <f t="shared" ref="AN95:AN98" si="225">(AL95/AM95)*100000</f>
        <v>0.64591555300060077</v>
      </c>
      <c r="AO95" s="13"/>
      <c r="AP95" s="13"/>
      <c r="AQ95" s="82">
        <f t="shared" ref="AQ95:AQ98" si="226">U95+X95+AA95+AD95+AG95</f>
        <v>1</v>
      </c>
      <c r="AR95" s="26">
        <f t="shared" ref="AR95:AR98" si="227">AQ95/5</f>
        <v>0.2</v>
      </c>
      <c r="AS95" s="9">
        <f t="shared" si="137"/>
        <v>26240.6</v>
      </c>
      <c r="AT95" s="26">
        <f t="shared" ref="AT95:AT98" si="228">(AR95/AS95)*100000</f>
        <v>0.76217769410760428</v>
      </c>
      <c r="AU95" s="11"/>
      <c r="AV95" s="11"/>
      <c r="AW95" s="82">
        <f t="shared" si="138"/>
        <v>2</v>
      </c>
      <c r="AX95" s="26">
        <f t="shared" ref="AX95:AX98" si="229">AW95/10</f>
        <v>0.2</v>
      </c>
      <c r="AY95" s="50">
        <f t="shared" ref="AY95:AY98" si="230">SUM(B95,E95,H95,K95,N95,T95,W95,Z95,AC95,AF95)/10</f>
        <v>13120.675558643483</v>
      </c>
      <c r="AZ95" s="26">
        <f t="shared" ref="AZ95:AZ98" si="231">(AX95/AY95)*100000</f>
        <v>1.5243117559464869</v>
      </c>
      <c r="BA95" s="11"/>
    </row>
    <row r="96" spans="1:54" ht="15.75" x14ac:dyDescent="0.2">
      <c r="A96" s="87" t="s">
        <v>191</v>
      </c>
      <c r="B96" s="3" t="s">
        <v>72</v>
      </c>
      <c r="C96" s="7">
        <v>35518</v>
      </c>
      <c r="D96" s="8">
        <v>1</v>
      </c>
      <c r="E96" s="5">
        <f t="shared" si="200"/>
        <v>2.815473844247987</v>
      </c>
      <c r="F96" s="6">
        <v>35268</v>
      </c>
      <c r="G96" s="8">
        <v>0</v>
      </c>
      <c r="H96" s="5">
        <f t="shared" si="213"/>
        <v>0</v>
      </c>
      <c r="I96" s="72">
        <v>35098</v>
      </c>
      <c r="J96" s="27">
        <v>0</v>
      </c>
      <c r="K96" s="5">
        <f t="shared" si="214"/>
        <v>0</v>
      </c>
      <c r="L96" s="72">
        <v>35962</v>
      </c>
      <c r="M96" s="27">
        <v>1</v>
      </c>
      <c r="N96" s="5">
        <f t="shared" si="215"/>
        <v>2.7807129748067405</v>
      </c>
      <c r="O96" s="176">
        <v>35649</v>
      </c>
      <c r="P96" s="27">
        <v>0</v>
      </c>
      <c r="Q96" s="5">
        <f t="shared" si="216"/>
        <v>0</v>
      </c>
      <c r="R96" s="87" t="s">
        <v>191</v>
      </c>
      <c r="S96" s="3" t="s">
        <v>72</v>
      </c>
      <c r="T96" s="176">
        <v>35649</v>
      </c>
      <c r="U96" s="27">
        <v>0</v>
      </c>
      <c r="V96" s="5">
        <f t="shared" si="217"/>
        <v>0</v>
      </c>
      <c r="W96" s="176">
        <v>35403</v>
      </c>
      <c r="X96" s="27">
        <v>0</v>
      </c>
      <c r="Y96" s="5">
        <f t="shared" si="218"/>
        <v>0</v>
      </c>
      <c r="Z96" s="176">
        <v>35273</v>
      </c>
      <c r="AA96" s="27">
        <v>0</v>
      </c>
      <c r="AB96" s="5">
        <f t="shared" si="219"/>
        <v>0</v>
      </c>
      <c r="AC96" s="176">
        <v>35213</v>
      </c>
      <c r="AD96" s="185">
        <v>0</v>
      </c>
      <c r="AE96" s="5">
        <f t="shared" si="220"/>
        <v>0</v>
      </c>
      <c r="AF96" s="176">
        <v>35213</v>
      </c>
      <c r="AG96" s="185">
        <v>0</v>
      </c>
      <c r="AH96" s="5">
        <f t="shared" si="221"/>
        <v>0</v>
      </c>
      <c r="AI96" s="87" t="s">
        <v>191</v>
      </c>
      <c r="AJ96" s="3" t="s">
        <v>72</v>
      </c>
      <c r="AK96" s="80">
        <f t="shared" si="222"/>
        <v>2</v>
      </c>
      <c r="AL96" s="81">
        <f t="shared" si="223"/>
        <v>0.4</v>
      </c>
      <c r="AM96" s="9">
        <f t="shared" si="224"/>
        <v>35499</v>
      </c>
      <c r="AN96" s="26">
        <f t="shared" si="225"/>
        <v>1.1267923040085637</v>
      </c>
      <c r="AO96" s="13"/>
      <c r="AP96" s="13"/>
      <c r="AQ96" s="82">
        <f t="shared" si="226"/>
        <v>0</v>
      </c>
      <c r="AR96" s="26">
        <f t="shared" si="227"/>
        <v>0</v>
      </c>
      <c r="AS96" s="9">
        <f t="shared" si="137"/>
        <v>35350.199999999997</v>
      </c>
      <c r="AT96" s="26">
        <f t="shared" si="228"/>
        <v>0</v>
      </c>
      <c r="AU96" s="11"/>
      <c r="AV96" s="11"/>
      <c r="AW96" s="82">
        <f t="shared" si="138"/>
        <v>2</v>
      </c>
      <c r="AX96" s="26">
        <f t="shared" si="229"/>
        <v>0.2</v>
      </c>
      <c r="AY96" s="50">
        <f t="shared" si="230"/>
        <v>17675.659618681904</v>
      </c>
      <c r="AZ96" s="26">
        <f t="shared" si="231"/>
        <v>1.1314994988284022</v>
      </c>
      <c r="BA96" s="11"/>
    </row>
    <row r="97" spans="1:53" ht="15.75" x14ac:dyDescent="0.2">
      <c r="A97" s="87" t="s">
        <v>191</v>
      </c>
      <c r="B97" s="3" t="s">
        <v>73</v>
      </c>
      <c r="C97" s="7">
        <v>15719</v>
      </c>
      <c r="D97" s="8">
        <v>0</v>
      </c>
      <c r="E97" s="5">
        <f t="shared" si="200"/>
        <v>0</v>
      </c>
      <c r="F97" s="6">
        <v>15571</v>
      </c>
      <c r="G97" s="8">
        <v>0</v>
      </c>
      <c r="H97" s="5">
        <f t="shared" si="213"/>
        <v>0</v>
      </c>
      <c r="I97" s="72">
        <v>15317</v>
      </c>
      <c r="J97" s="27">
        <v>0</v>
      </c>
      <c r="K97" s="5">
        <f t="shared" si="214"/>
        <v>0</v>
      </c>
      <c r="L97" s="72">
        <v>16293</v>
      </c>
      <c r="M97" s="27">
        <v>0</v>
      </c>
      <c r="N97" s="5">
        <f t="shared" si="215"/>
        <v>0</v>
      </c>
      <c r="O97" s="176">
        <v>16290</v>
      </c>
      <c r="P97" s="27">
        <v>0</v>
      </c>
      <c r="Q97" s="5">
        <f t="shared" si="216"/>
        <v>0</v>
      </c>
      <c r="R97" s="87" t="s">
        <v>191</v>
      </c>
      <c r="S97" s="3" t="s">
        <v>73</v>
      </c>
      <c r="T97" s="176">
        <v>16290</v>
      </c>
      <c r="U97" s="27">
        <v>0</v>
      </c>
      <c r="V97" s="5">
        <f t="shared" si="217"/>
        <v>0</v>
      </c>
      <c r="W97" s="176">
        <v>16109</v>
      </c>
      <c r="X97" s="27">
        <v>0</v>
      </c>
      <c r="Y97" s="5">
        <f t="shared" si="218"/>
        <v>0</v>
      </c>
      <c r="Z97" s="176">
        <v>15798</v>
      </c>
      <c r="AA97" s="27">
        <v>0</v>
      </c>
      <c r="AB97" s="5">
        <f t="shared" si="219"/>
        <v>0</v>
      </c>
      <c r="AC97" s="176">
        <v>15765</v>
      </c>
      <c r="AD97" s="185">
        <v>0</v>
      </c>
      <c r="AE97" s="5">
        <f t="shared" si="220"/>
        <v>0</v>
      </c>
      <c r="AF97" s="176">
        <v>15765</v>
      </c>
      <c r="AG97" s="185">
        <v>0</v>
      </c>
      <c r="AH97" s="5">
        <f t="shared" si="221"/>
        <v>0</v>
      </c>
      <c r="AI97" s="87" t="s">
        <v>191</v>
      </c>
      <c r="AJ97" s="3" t="s">
        <v>73</v>
      </c>
      <c r="AK97" s="80">
        <f t="shared" si="222"/>
        <v>0</v>
      </c>
      <c r="AL97" s="81">
        <f t="shared" si="223"/>
        <v>0</v>
      </c>
      <c r="AM97" s="9">
        <f t="shared" si="224"/>
        <v>15838</v>
      </c>
      <c r="AN97" s="26">
        <f t="shared" si="225"/>
        <v>0</v>
      </c>
      <c r="AO97" s="13"/>
      <c r="AP97" s="13"/>
      <c r="AQ97" s="82">
        <f t="shared" si="226"/>
        <v>0</v>
      </c>
      <c r="AR97" s="26">
        <f t="shared" si="227"/>
        <v>0</v>
      </c>
      <c r="AS97" s="9">
        <f t="shared" si="137"/>
        <v>15945.4</v>
      </c>
      <c r="AT97" s="26">
        <f t="shared" si="228"/>
        <v>0</v>
      </c>
      <c r="AU97" s="11"/>
      <c r="AV97" s="11"/>
      <c r="AW97" s="82">
        <f t="shared" si="138"/>
        <v>0</v>
      </c>
      <c r="AX97" s="26">
        <f t="shared" si="229"/>
        <v>0</v>
      </c>
      <c r="AY97" s="50">
        <f t="shared" si="230"/>
        <v>7972.7</v>
      </c>
      <c r="AZ97" s="26">
        <f t="shared" si="231"/>
        <v>0</v>
      </c>
      <c r="BA97" s="11"/>
    </row>
    <row r="98" spans="1:53" ht="15.75" x14ac:dyDescent="0.2">
      <c r="A98" s="104"/>
      <c r="B98" s="14" t="s">
        <v>9</v>
      </c>
      <c r="C98" s="19">
        <f>SUM(C93:C97)</f>
        <v>133883</v>
      </c>
      <c r="D98" s="20">
        <f>SUM(D93:D97)</f>
        <v>1</v>
      </c>
      <c r="E98" s="18">
        <f>SUM(D98/C98)*100000</f>
        <v>0.74692081892398587</v>
      </c>
      <c r="F98" s="21">
        <f>SUM(F93:F97)</f>
        <v>132591</v>
      </c>
      <c r="G98" s="20">
        <f>SUM(G93:G97)</f>
        <v>0</v>
      </c>
      <c r="H98" s="18">
        <f t="shared" ref="H98" si="232">G98/F98*100000</f>
        <v>0</v>
      </c>
      <c r="I98" s="19">
        <f>SUM(I93:I97)</f>
        <v>131447</v>
      </c>
      <c r="J98" s="20">
        <f>SUM(J93:J97)</f>
        <v>0</v>
      </c>
      <c r="K98" s="18">
        <f t="shared" si="214"/>
        <v>0</v>
      </c>
      <c r="L98" s="19">
        <f>SUM(L93:L97)</f>
        <v>134497</v>
      </c>
      <c r="M98" s="20">
        <f>SUM(M93:M97)</f>
        <v>3</v>
      </c>
      <c r="N98" s="18">
        <f t="shared" si="215"/>
        <v>2.230533023041406</v>
      </c>
      <c r="O98" s="19">
        <f>SUM(O93:O97)</f>
        <v>133631</v>
      </c>
      <c r="P98" s="20">
        <f>SUM(P93:P97)</f>
        <v>0</v>
      </c>
      <c r="Q98" s="18">
        <f t="shared" si="216"/>
        <v>0</v>
      </c>
      <c r="R98" s="104"/>
      <c r="S98" s="14" t="s">
        <v>9</v>
      </c>
      <c r="T98" s="19">
        <f>SUM(T93:T97)</f>
        <v>133631</v>
      </c>
      <c r="U98" s="20">
        <v>0</v>
      </c>
      <c r="V98" s="18">
        <f t="shared" si="217"/>
        <v>0</v>
      </c>
      <c r="W98" s="19">
        <f>SUM(W93:W97)</f>
        <v>133310</v>
      </c>
      <c r="X98" s="20">
        <f>SUM(X93:X97)</f>
        <v>1</v>
      </c>
      <c r="Y98" s="18">
        <f t="shared" si="218"/>
        <v>0.75013127297277027</v>
      </c>
      <c r="Z98" s="19">
        <f>SUM(Z93:Z97)</f>
        <v>132209</v>
      </c>
      <c r="AA98" s="20">
        <f>SUM(AA93:AA97)</f>
        <v>0</v>
      </c>
      <c r="AB98" s="18">
        <f t="shared" si="219"/>
        <v>0</v>
      </c>
      <c r="AC98" s="19">
        <f>SUM(AC93:AC97)</f>
        <v>132143</v>
      </c>
      <c r="AD98" s="20">
        <f>SUM(AD93:AD97)</f>
        <v>0</v>
      </c>
      <c r="AE98" s="18">
        <f t="shared" si="220"/>
        <v>0</v>
      </c>
      <c r="AF98" s="19">
        <f>SUM(AF93:AF97)</f>
        <v>132143</v>
      </c>
      <c r="AG98" s="20">
        <f>SUM(AG93:AG97)</f>
        <v>0</v>
      </c>
      <c r="AH98" s="18">
        <f t="shared" si="221"/>
        <v>0</v>
      </c>
      <c r="AI98" s="104"/>
      <c r="AJ98" s="14" t="s">
        <v>9</v>
      </c>
      <c r="AK98" s="45">
        <f>SUM(AK94:AK97)</f>
        <v>3</v>
      </c>
      <c r="AL98" s="15">
        <f t="shared" si="223"/>
        <v>0.6</v>
      </c>
      <c r="AM98" s="52">
        <f t="shared" si="224"/>
        <v>133209.79999999999</v>
      </c>
      <c r="AN98" s="16">
        <f t="shared" si="225"/>
        <v>0.45041731163923376</v>
      </c>
      <c r="AO98" s="46"/>
      <c r="AP98" s="46"/>
      <c r="AQ98" s="45">
        <f t="shared" si="226"/>
        <v>1</v>
      </c>
      <c r="AR98" s="16">
        <f t="shared" si="227"/>
        <v>0.2</v>
      </c>
      <c r="AS98" s="52">
        <f t="shared" si="137"/>
        <v>132687.20000000001</v>
      </c>
      <c r="AT98" s="16">
        <f t="shared" si="228"/>
        <v>0.15073043971083872</v>
      </c>
      <c r="AU98" s="54"/>
      <c r="AV98" s="54"/>
      <c r="AW98" s="45">
        <f t="shared" si="138"/>
        <v>4</v>
      </c>
      <c r="AX98" s="16">
        <f t="shared" si="229"/>
        <v>0.4</v>
      </c>
      <c r="AY98" s="55">
        <f t="shared" si="230"/>
        <v>66343.897745384194</v>
      </c>
      <c r="AZ98" s="16">
        <f t="shared" si="231"/>
        <v>0.60291905298529069</v>
      </c>
      <c r="BA98" s="11"/>
    </row>
    <row r="99" spans="1:53" ht="15.75" x14ac:dyDescent="0.2">
      <c r="A99" s="102"/>
      <c r="B99" s="94" t="s">
        <v>184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102"/>
      <c r="S99" s="94" t="s">
        <v>184</v>
      </c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102"/>
      <c r="AJ99" s="94" t="s">
        <v>184</v>
      </c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</row>
    <row r="100" spans="1:53" ht="15.75" x14ac:dyDescent="0.2">
      <c r="A100" s="87" t="s">
        <v>191</v>
      </c>
      <c r="B100" s="3" t="s">
        <v>74</v>
      </c>
      <c r="C100" s="7">
        <v>36271</v>
      </c>
      <c r="D100" s="8">
        <v>0</v>
      </c>
      <c r="E100" s="5">
        <f t="shared" ref="E100:E104" si="233">D100/C100*100000</f>
        <v>0</v>
      </c>
      <c r="F100" s="6">
        <v>35845</v>
      </c>
      <c r="G100" s="8">
        <v>0</v>
      </c>
      <c r="H100" s="5">
        <f>(G100/F100)*100000</f>
        <v>0</v>
      </c>
      <c r="I100" s="72">
        <v>35589</v>
      </c>
      <c r="J100" s="27">
        <v>0</v>
      </c>
      <c r="K100" s="5">
        <f>(J100/I100)*100000</f>
        <v>0</v>
      </c>
      <c r="L100" s="72">
        <v>35942</v>
      </c>
      <c r="M100" s="27">
        <v>0</v>
      </c>
      <c r="N100" s="5">
        <f>(M100/L100)*100000</f>
        <v>0</v>
      </c>
      <c r="O100" s="176">
        <v>35274</v>
      </c>
      <c r="P100" s="27">
        <v>0</v>
      </c>
      <c r="Q100" s="5">
        <f>(P100/O100)*100000</f>
        <v>0</v>
      </c>
      <c r="R100" s="87" t="s">
        <v>191</v>
      </c>
      <c r="S100" s="3" t="s">
        <v>74</v>
      </c>
      <c r="T100" s="176">
        <v>35274</v>
      </c>
      <c r="U100" s="27">
        <v>1</v>
      </c>
      <c r="V100" s="5">
        <f>(U100/T100)*100000</f>
        <v>2.8349492544083459</v>
      </c>
      <c r="W100" s="176">
        <v>34978</v>
      </c>
      <c r="X100" s="27">
        <v>0</v>
      </c>
      <c r="Y100" s="5">
        <f>(X100/W100)*100000</f>
        <v>0</v>
      </c>
      <c r="Z100" s="176">
        <v>34532</v>
      </c>
      <c r="AA100" s="27">
        <v>0</v>
      </c>
      <c r="AB100" s="5">
        <f>(AA100/Z100)*100000</f>
        <v>0</v>
      </c>
      <c r="AC100" s="176">
        <v>34401</v>
      </c>
      <c r="AD100" s="185">
        <v>0</v>
      </c>
      <c r="AE100" s="5">
        <f>(AD100/AC100)*100000</f>
        <v>0</v>
      </c>
      <c r="AF100" s="176">
        <v>34401</v>
      </c>
      <c r="AG100" s="185">
        <v>0</v>
      </c>
      <c r="AH100" s="5">
        <f>(AG100/AF100)*100000</f>
        <v>0</v>
      </c>
      <c r="AI100" s="87" t="s">
        <v>191</v>
      </c>
      <c r="AJ100" s="3" t="s">
        <v>142</v>
      </c>
      <c r="AK100" s="80">
        <f>D100+G100+J100+M100+P100</f>
        <v>0</v>
      </c>
      <c r="AL100" s="81">
        <f>AK100/5</f>
        <v>0</v>
      </c>
      <c r="AM100" s="9">
        <f>(C100+F100+I100+L100+O100)/5</f>
        <v>35784.199999999997</v>
      </c>
      <c r="AN100" s="26">
        <f>(AL100/AM100)*100000</f>
        <v>0</v>
      </c>
      <c r="AO100" s="13"/>
      <c r="AP100" s="13"/>
      <c r="AQ100" s="82">
        <f>U100+X100+AA100+AD100+AG100</f>
        <v>1</v>
      </c>
      <c r="AR100" s="26">
        <f>AQ100/5</f>
        <v>0.2</v>
      </c>
      <c r="AS100" s="9">
        <f t="shared" si="137"/>
        <v>34717.199999999997</v>
      </c>
      <c r="AT100" s="26">
        <f t="shared" ref="AT100:AT140" si="234">(AR100/AS100)*100000</f>
        <v>0.57608332469208356</v>
      </c>
      <c r="AU100" s="11"/>
      <c r="AV100" s="11"/>
      <c r="AW100" s="82">
        <f t="shared" si="138"/>
        <v>1</v>
      </c>
      <c r="AX100" s="26">
        <f>AW100/10</f>
        <v>0.1</v>
      </c>
      <c r="AY100" s="50">
        <f>SUM(B100,E100,H100,K100,N100,T100,W100,Z100,AC100,AF100)/10</f>
        <v>17358.599999999999</v>
      </c>
      <c r="AZ100" s="26">
        <f>(AX100/AY100)*100000</f>
        <v>0.57608332469208356</v>
      </c>
      <c r="BA100" s="11"/>
    </row>
    <row r="101" spans="1:53" ht="15.75" x14ac:dyDescent="0.2">
      <c r="A101" s="87" t="s">
        <v>191</v>
      </c>
      <c r="B101" s="3" t="s">
        <v>75</v>
      </c>
      <c r="C101" s="7">
        <v>22594</v>
      </c>
      <c r="D101" s="8">
        <v>0</v>
      </c>
      <c r="E101" s="5">
        <f t="shared" si="233"/>
        <v>0</v>
      </c>
      <c r="F101" s="6">
        <v>22386</v>
      </c>
      <c r="G101" s="8">
        <v>0</v>
      </c>
      <c r="H101" s="5">
        <f t="shared" ref="H101:H104" si="235">(G101/F101)*100000</f>
        <v>0</v>
      </c>
      <c r="I101" s="72">
        <v>22188</v>
      </c>
      <c r="J101" s="27">
        <v>0</v>
      </c>
      <c r="K101" s="5">
        <f t="shared" ref="K101:K105" si="236">(J101/I101)*100000</f>
        <v>0</v>
      </c>
      <c r="L101" s="72">
        <v>22680</v>
      </c>
      <c r="M101" s="27">
        <v>0</v>
      </c>
      <c r="N101" s="5">
        <f t="shared" ref="N101:N105" si="237">(M101/L101)*100000</f>
        <v>0</v>
      </c>
      <c r="O101" s="176">
        <v>22556</v>
      </c>
      <c r="P101" s="27">
        <v>0</v>
      </c>
      <c r="Q101" s="5">
        <f t="shared" ref="Q101:Q105" si="238">(P101/O101)*100000</f>
        <v>0</v>
      </c>
      <c r="R101" s="87" t="s">
        <v>191</v>
      </c>
      <c r="S101" s="3" t="s">
        <v>75</v>
      </c>
      <c r="T101" s="176">
        <v>22556</v>
      </c>
      <c r="U101" s="27">
        <v>0</v>
      </c>
      <c r="V101" s="5">
        <f t="shared" ref="V101:V105" si="239">(U101/T101)*100000</f>
        <v>0</v>
      </c>
      <c r="W101" s="176">
        <v>22244</v>
      </c>
      <c r="X101" s="27">
        <v>0</v>
      </c>
      <c r="Y101" s="5">
        <f t="shared" ref="Y101:Y105" si="240">(X101/W101)*100000</f>
        <v>0</v>
      </c>
      <c r="Z101" s="176">
        <v>22098</v>
      </c>
      <c r="AA101" s="27">
        <v>0</v>
      </c>
      <c r="AB101" s="5">
        <f t="shared" ref="AB101:AB105" si="241">(AA101/Z101)*100000</f>
        <v>0</v>
      </c>
      <c r="AC101" s="176">
        <v>22051</v>
      </c>
      <c r="AD101" s="185">
        <v>0</v>
      </c>
      <c r="AE101" s="5">
        <f t="shared" ref="AE101:AE105" si="242">(AD101/AC101)*100000</f>
        <v>0</v>
      </c>
      <c r="AF101" s="176">
        <v>22051</v>
      </c>
      <c r="AG101" s="185">
        <v>0</v>
      </c>
      <c r="AH101" s="5">
        <f t="shared" ref="AH101:AH105" si="243">(AG101/AF101)*100000</f>
        <v>0</v>
      </c>
      <c r="AI101" s="87" t="s">
        <v>191</v>
      </c>
      <c r="AJ101" s="3" t="s">
        <v>143</v>
      </c>
      <c r="AK101" s="80">
        <f t="shared" ref="AK101:AK105" si="244">D101+G101+J101+M101+P101</f>
        <v>0</v>
      </c>
      <c r="AL101" s="81">
        <f t="shared" ref="AL101:AL105" si="245">AK101/5</f>
        <v>0</v>
      </c>
      <c r="AM101" s="9">
        <f t="shared" ref="AM101:AM105" si="246">(C101+F101+I101+L101+O101)/5</f>
        <v>22480.799999999999</v>
      </c>
      <c r="AN101" s="26">
        <f t="shared" ref="AN101:AN105" si="247">(AL101/AM101)*100000</f>
        <v>0</v>
      </c>
      <c r="AO101" s="13"/>
      <c r="AP101" s="13"/>
      <c r="AQ101" s="82">
        <f t="shared" ref="AQ101:AQ105" si="248">U101+X101+AA101+AD101+AG101</f>
        <v>0</v>
      </c>
      <c r="AR101" s="26">
        <f t="shared" ref="AR101:AR105" si="249">AQ101/5</f>
        <v>0</v>
      </c>
      <c r="AS101" s="9">
        <f t="shared" si="137"/>
        <v>22200</v>
      </c>
      <c r="AT101" s="26">
        <f t="shared" si="234"/>
        <v>0</v>
      </c>
      <c r="AU101" s="11"/>
      <c r="AV101" s="11"/>
      <c r="AW101" s="82">
        <f t="shared" si="138"/>
        <v>0</v>
      </c>
      <c r="AX101" s="26">
        <f t="shared" ref="AX101:AX105" si="250">AW101/10</f>
        <v>0</v>
      </c>
      <c r="AY101" s="50">
        <f t="shared" ref="AY101:AY105" si="251">SUM(B101,E101,H101,K101,N101,T101,W101,Z101,AC101,AF101)/10</f>
        <v>11100</v>
      </c>
      <c r="AZ101" s="26">
        <f t="shared" ref="AZ101:AZ105" si="252">(AX101/AY101)*100000</f>
        <v>0</v>
      </c>
      <c r="BA101" s="11"/>
    </row>
    <row r="102" spans="1:53" ht="15.75" x14ac:dyDescent="0.2">
      <c r="A102" s="87" t="s">
        <v>191</v>
      </c>
      <c r="B102" s="3" t="s">
        <v>76</v>
      </c>
      <c r="C102" s="7">
        <v>12538</v>
      </c>
      <c r="D102" s="8">
        <v>0</v>
      </c>
      <c r="E102" s="5">
        <f t="shared" si="233"/>
        <v>0</v>
      </c>
      <c r="F102" s="6">
        <v>12362</v>
      </c>
      <c r="G102" s="8">
        <v>0</v>
      </c>
      <c r="H102" s="5">
        <f t="shared" si="235"/>
        <v>0</v>
      </c>
      <c r="I102" s="72">
        <v>12161</v>
      </c>
      <c r="J102" s="27">
        <v>0</v>
      </c>
      <c r="K102" s="5">
        <f t="shared" si="236"/>
        <v>0</v>
      </c>
      <c r="L102" s="72">
        <v>11637</v>
      </c>
      <c r="M102" s="27">
        <v>0</v>
      </c>
      <c r="N102" s="5">
        <f t="shared" si="237"/>
        <v>0</v>
      </c>
      <c r="O102" s="176">
        <v>11497</v>
      </c>
      <c r="P102" s="27">
        <v>0</v>
      </c>
      <c r="Q102" s="5">
        <f t="shared" si="238"/>
        <v>0</v>
      </c>
      <c r="R102" s="87" t="s">
        <v>191</v>
      </c>
      <c r="S102" s="3" t="s">
        <v>76</v>
      </c>
      <c r="T102" s="176">
        <v>11497</v>
      </c>
      <c r="U102" s="27">
        <v>0</v>
      </c>
      <c r="V102" s="5">
        <f t="shared" si="239"/>
        <v>0</v>
      </c>
      <c r="W102" s="176">
        <v>11357</v>
      </c>
      <c r="X102" s="27">
        <v>0</v>
      </c>
      <c r="Y102" s="5">
        <f t="shared" si="240"/>
        <v>0</v>
      </c>
      <c r="Z102" s="176">
        <v>11118</v>
      </c>
      <c r="AA102" s="27">
        <v>1</v>
      </c>
      <c r="AB102" s="5">
        <f t="shared" si="241"/>
        <v>8.9944234574563779</v>
      </c>
      <c r="AC102" s="176">
        <v>11110</v>
      </c>
      <c r="AD102" s="185">
        <v>0</v>
      </c>
      <c r="AE102" s="5">
        <f t="shared" si="242"/>
        <v>0</v>
      </c>
      <c r="AF102" s="176">
        <v>11110</v>
      </c>
      <c r="AG102" s="185">
        <v>0</v>
      </c>
      <c r="AH102" s="5">
        <f t="shared" si="243"/>
        <v>0</v>
      </c>
      <c r="AI102" s="87" t="s">
        <v>191</v>
      </c>
      <c r="AJ102" s="3" t="s">
        <v>144</v>
      </c>
      <c r="AK102" s="80">
        <f t="shared" si="244"/>
        <v>0</v>
      </c>
      <c r="AL102" s="81">
        <f t="shared" si="245"/>
        <v>0</v>
      </c>
      <c r="AM102" s="9">
        <f t="shared" si="246"/>
        <v>12039</v>
      </c>
      <c r="AN102" s="26">
        <f t="shared" si="247"/>
        <v>0</v>
      </c>
      <c r="AO102" s="13"/>
      <c r="AP102" s="13"/>
      <c r="AQ102" s="82">
        <f t="shared" si="248"/>
        <v>1</v>
      </c>
      <c r="AR102" s="26">
        <f t="shared" si="249"/>
        <v>0.2</v>
      </c>
      <c r="AS102" s="9">
        <f t="shared" si="137"/>
        <v>11238.4</v>
      </c>
      <c r="AT102" s="26">
        <f t="shared" si="234"/>
        <v>1.7796127562642372</v>
      </c>
      <c r="AU102" s="11"/>
      <c r="AV102" s="11"/>
      <c r="AW102" s="82">
        <f t="shared" si="138"/>
        <v>1</v>
      </c>
      <c r="AX102" s="26">
        <f t="shared" si="250"/>
        <v>0.1</v>
      </c>
      <c r="AY102" s="50">
        <f t="shared" si="251"/>
        <v>5619.2</v>
      </c>
      <c r="AZ102" s="26">
        <f t="shared" si="252"/>
        <v>1.7796127562642372</v>
      </c>
      <c r="BA102" s="11"/>
    </row>
    <row r="103" spans="1:53" ht="15.75" x14ac:dyDescent="0.2">
      <c r="A103" s="87" t="s">
        <v>191</v>
      </c>
      <c r="B103" s="3" t="s">
        <v>77</v>
      </c>
      <c r="C103" s="7">
        <v>11452</v>
      </c>
      <c r="D103" s="8">
        <v>0</v>
      </c>
      <c r="E103" s="5">
        <f t="shared" si="233"/>
        <v>0</v>
      </c>
      <c r="F103" s="6">
        <v>11323</v>
      </c>
      <c r="G103" s="8">
        <v>0</v>
      </c>
      <c r="H103" s="5">
        <f t="shared" si="235"/>
        <v>0</v>
      </c>
      <c r="I103" s="72">
        <v>11195</v>
      </c>
      <c r="J103" s="27">
        <v>0</v>
      </c>
      <c r="K103" s="5">
        <f t="shared" si="236"/>
        <v>0</v>
      </c>
      <c r="L103" s="72">
        <v>11287</v>
      </c>
      <c r="M103" s="27">
        <v>0</v>
      </c>
      <c r="N103" s="5">
        <f t="shared" si="237"/>
        <v>0</v>
      </c>
      <c r="O103" s="176">
        <v>11140</v>
      </c>
      <c r="P103" s="27">
        <v>0</v>
      </c>
      <c r="Q103" s="5">
        <f t="shared" si="238"/>
        <v>0</v>
      </c>
      <c r="R103" s="87" t="s">
        <v>191</v>
      </c>
      <c r="S103" s="3" t="s">
        <v>77</v>
      </c>
      <c r="T103" s="176">
        <v>11140</v>
      </c>
      <c r="U103" s="27">
        <v>0</v>
      </c>
      <c r="V103" s="5">
        <f t="shared" si="239"/>
        <v>0</v>
      </c>
      <c r="W103" s="176">
        <v>11095</v>
      </c>
      <c r="X103" s="27">
        <v>0</v>
      </c>
      <c r="Y103" s="5">
        <f t="shared" si="240"/>
        <v>0</v>
      </c>
      <c r="Z103" s="176">
        <v>11287</v>
      </c>
      <c r="AA103" s="27">
        <v>0</v>
      </c>
      <c r="AB103" s="5">
        <f t="shared" si="241"/>
        <v>0</v>
      </c>
      <c r="AC103" s="176">
        <v>10697</v>
      </c>
      <c r="AD103" s="185">
        <v>0</v>
      </c>
      <c r="AE103" s="5">
        <f t="shared" si="242"/>
        <v>0</v>
      </c>
      <c r="AF103" s="176">
        <v>10697</v>
      </c>
      <c r="AG103" s="185">
        <v>0</v>
      </c>
      <c r="AH103" s="5">
        <f t="shared" si="243"/>
        <v>0</v>
      </c>
      <c r="AI103" s="87" t="s">
        <v>191</v>
      </c>
      <c r="AJ103" s="3" t="s">
        <v>166</v>
      </c>
      <c r="AK103" s="80">
        <f t="shared" si="244"/>
        <v>0</v>
      </c>
      <c r="AL103" s="81">
        <f t="shared" si="245"/>
        <v>0</v>
      </c>
      <c r="AM103" s="9">
        <f t="shared" si="246"/>
        <v>11279.4</v>
      </c>
      <c r="AN103" s="26">
        <f t="shared" si="247"/>
        <v>0</v>
      </c>
      <c r="AO103" s="13"/>
      <c r="AP103" s="13"/>
      <c r="AQ103" s="82">
        <f t="shared" si="248"/>
        <v>0</v>
      </c>
      <c r="AR103" s="26">
        <f t="shared" si="249"/>
        <v>0</v>
      </c>
      <c r="AS103" s="9">
        <f t="shared" si="137"/>
        <v>10983.2</v>
      </c>
      <c r="AT103" s="26">
        <f t="shared" si="234"/>
        <v>0</v>
      </c>
      <c r="AU103" s="11"/>
      <c r="AV103" s="11"/>
      <c r="AW103" s="82">
        <f t="shared" si="138"/>
        <v>0</v>
      </c>
      <c r="AX103" s="26">
        <f t="shared" si="250"/>
        <v>0</v>
      </c>
      <c r="AY103" s="50">
        <f t="shared" si="251"/>
        <v>5491.6</v>
      </c>
      <c r="AZ103" s="26">
        <f t="shared" si="252"/>
        <v>0</v>
      </c>
      <c r="BA103" s="11"/>
    </row>
    <row r="104" spans="1:53" ht="15.75" x14ac:dyDescent="0.2">
      <c r="A104" s="87" t="s">
        <v>191</v>
      </c>
      <c r="B104" s="3" t="s">
        <v>78</v>
      </c>
      <c r="C104" s="7">
        <v>58883</v>
      </c>
      <c r="D104" s="8">
        <v>1</v>
      </c>
      <c r="E104" s="5">
        <f t="shared" si="233"/>
        <v>1.698283035850755</v>
      </c>
      <c r="F104" s="6">
        <v>58402</v>
      </c>
      <c r="G104" s="8">
        <v>0</v>
      </c>
      <c r="H104" s="5">
        <f t="shared" si="235"/>
        <v>0</v>
      </c>
      <c r="I104" s="72">
        <v>57876</v>
      </c>
      <c r="J104" s="27">
        <v>0</v>
      </c>
      <c r="K104" s="5">
        <f t="shared" si="236"/>
        <v>0</v>
      </c>
      <c r="L104" s="72">
        <v>58669</v>
      </c>
      <c r="M104" s="27">
        <v>0</v>
      </c>
      <c r="N104" s="5">
        <f t="shared" si="237"/>
        <v>0</v>
      </c>
      <c r="O104" s="176">
        <v>57391</v>
      </c>
      <c r="P104" s="27">
        <v>1</v>
      </c>
      <c r="Q104" s="5">
        <f t="shared" si="238"/>
        <v>1.7424334826018018</v>
      </c>
      <c r="R104" s="87" t="s">
        <v>191</v>
      </c>
      <c r="S104" s="3" t="s">
        <v>78</v>
      </c>
      <c r="T104" s="176">
        <v>57391</v>
      </c>
      <c r="U104" s="27">
        <v>0</v>
      </c>
      <c r="V104" s="5">
        <f t="shared" si="239"/>
        <v>0</v>
      </c>
      <c r="W104" s="176">
        <v>56286</v>
      </c>
      <c r="X104" s="27">
        <v>1</v>
      </c>
      <c r="Y104" s="5">
        <f t="shared" si="240"/>
        <v>1.7766407277120422</v>
      </c>
      <c r="Z104" s="176">
        <v>58668</v>
      </c>
      <c r="AA104" s="27">
        <v>1</v>
      </c>
      <c r="AB104" s="5">
        <f t="shared" si="241"/>
        <v>1.7045067157564602</v>
      </c>
      <c r="AC104" s="176">
        <v>54721</v>
      </c>
      <c r="AD104" s="185">
        <v>1</v>
      </c>
      <c r="AE104" s="5">
        <f t="shared" si="242"/>
        <v>1.8274519836991281</v>
      </c>
      <c r="AF104" s="176">
        <v>54721</v>
      </c>
      <c r="AG104" s="185">
        <v>1</v>
      </c>
      <c r="AH104" s="5">
        <f t="shared" si="243"/>
        <v>1.8274519836991281</v>
      </c>
      <c r="AI104" s="87" t="s">
        <v>191</v>
      </c>
      <c r="AJ104" s="3" t="s">
        <v>78</v>
      </c>
      <c r="AK104" s="80">
        <f t="shared" si="244"/>
        <v>2</v>
      </c>
      <c r="AL104" s="81">
        <f t="shared" si="245"/>
        <v>0.4</v>
      </c>
      <c r="AM104" s="9">
        <f t="shared" si="246"/>
        <v>58244.2</v>
      </c>
      <c r="AN104" s="26">
        <f t="shared" si="247"/>
        <v>0.68676366058766369</v>
      </c>
      <c r="AO104" s="13"/>
      <c r="AP104" s="13"/>
      <c r="AQ104" s="82">
        <f t="shared" si="248"/>
        <v>4</v>
      </c>
      <c r="AR104" s="26">
        <f t="shared" si="249"/>
        <v>0.8</v>
      </c>
      <c r="AS104" s="9">
        <f t="shared" si="137"/>
        <v>56357.4</v>
      </c>
      <c r="AT104" s="26">
        <f t="shared" si="234"/>
        <v>1.4195119008328987</v>
      </c>
      <c r="AU104" s="11"/>
      <c r="AV104" s="11"/>
      <c r="AW104" s="82">
        <f t="shared" si="138"/>
        <v>6</v>
      </c>
      <c r="AX104" s="26">
        <f t="shared" si="250"/>
        <v>0.6</v>
      </c>
      <c r="AY104" s="50">
        <f t="shared" si="251"/>
        <v>28178.869828303588</v>
      </c>
      <c r="AZ104" s="26">
        <f t="shared" si="252"/>
        <v>2.1292550185861052</v>
      </c>
      <c r="BA104" s="11"/>
    </row>
    <row r="105" spans="1:53" ht="15.75" x14ac:dyDescent="0.2">
      <c r="A105" s="104"/>
      <c r="B105" s="14" t="s">
        <v>9</v>
      </c>
      <c r="C105" s="19">
        <f>SUM(C100:C104)</f>
        <v>141738</v>
      </c>
      <c r="D105" s="20">
        <f>SUM(D100:D104)</f>
        <v>1</v>
      </c>
      <c r="E105" s="18">
        <f>SUM(D105/C105)*100000</f>
        <v>0.70552709929588397</v>
      </c>
      <c r="F105" s="21">
        <f>SUM(F100:F104)</f>
        <v>140318</v>
      </c>
      <c r="G105" s="20">
        <f>SUM(G100:G104)</f>
        <v>0</v>
      </c>
      <c r="H105" s="18">
        <f t="shared" ref="H105" si="253">G105/F105*100000</f>
        <v>0</v>
      </c>
      <c r="I105" s="19">
        <f>SUM(I100:I104)</f>
        <v>139009</v>
      </c>
      <c r="J105" s="20">
        <f>SUM(J100:J104)</f>
        <v>0</v>
      </c>
      <c r="K105" s="18">
        <f t="shared" si="236"/>
        <v>0</v>
      </c>
      <c r="L105" s="19">
        <f>SUM(L100:L104)</f>
        <v>140215</v>
      </c>
      <c r="M105" s="20">
        <f>SUM(M100:M104)</f>
        <v>0</v>
      </c>
      <c r="N105" s="18">
        <f t="shared" si="237"/>
        <v>0</v>
      </c>
      <c r="O105" s="19">
        <f>SUM(O100:O104)</f>
        <v>137858</v>
      </c>
      <c r="P105" s="20">
        <f>SUM(P100:P104)</f>
        <v>1</v>
      </c>
      <c r="Q105" s="18">
        <f t="shared" si="238"/>
        <v>0.72538409087611888</v>
      </c>
      <c r="R105" s="104"/>
      <c r="S105" s="14" t="s">
        <v>9</v>
      </c>
      <c r="T105" s="19">
        <f>SUM(T100:T104)</f>
        <v>137858</v>
      </c>
      <c r="U105" s="20">
        <f>SUM(U100:U104)</f>
        <v>1</v>
      </c>
      <c r="V105" s="18">
        <f t="shared" si="239"/>
        <v>0.72538409087611888</v>
      </c>
      <c r="W105" s="19">
        <f>SUM(W100:W104)</f>
        <v>135960</v>
      </c>
      <c r="X105" s="20">
        <f>SUM(X100:X104)</f>
        <v>1</v>
      </c>
      <c r="Y105" s="18">
        <f t="shared" si="240"/>
        <v>0.73551044424830836</v>
      </c>
      <c r="Z105" s="19">
        <f>SUM(Z100:Z104)</f>
        <v>137703</v>
      </c>
      <c r="AA105" s="20">
        <f>SUM(AA100:AA104)</f>
        <v>2</v>
      </c>
      <c r="AB105" s="18">
        <f t="shared" si="241"/>
        <v>1.4524011822545624</v>
      </c>
      <c r="AC105" s="19">
        <f>SUM(AC100:AC104)</f>
        <v>132980</v>
      </c>
      <c r="AD105" s="20">
        <f>SUM(AD100:AD104)</f>
        <v>1</v>
      </c>
      <c r="AE105" s="18">
        <f t="shared" si="242"/>
        <v>0.75199278086930366</v>
      </c>
      <c r="AF105" s="19">
        <f>SUM(AF100:AF104)</f>
        <v>132980</v>
      </c>
      <c r="AG105" s="20">
        <f>SUM(AG100:AG104)</f>
        <v>1</v>
      </c>
      <c r="AH105" s="18">
        <f t="shared" si="243"/>
        <v>0.75199278086930366</v>
      </c>
      <c r="AI105" s="104"/>
      <c r="AJ105" s="14" t="s">
        <v>9</v>
      </c>
      <c r="AK105" s="48">
        <f t="shared" si="244"/>
        <v>2</v>
      </c>
      <c r="AL105" s="15">
        <f t="shared" si="245"/>
        <v>0.4</v>
      </c>
      <c r="AM105" s="52">
        <f t="shared" si="246"/>
        <v>139827.6</v>
      </c>
      <c r="AN105" s="16">
        <f t="shared" si="247"/>
        <v>0.28606655624497596</v>
      </c>
      <c r="AO105" s="46"/>
      <c r="AP105" s="46"/>
      <c r="AQ105" s="45">
        <f t="shared" si="248"/>
        <v>6</v>
      </c>
      <c r="AR105" s="16">
        <f t="shared" si="249"/>
        <v>1.2</v>
      </c>
      <c r="AS105" s="52">
        <f t="shared" si="137"/>
        <v>135496.20000000001</v>
      </c>
      <c r="AT105" s="16">
        <f t="shared" si="234"/>
        <v>0.88563369304821826</v>
      </c>
      <c r="AU105" s="54"/>
      <c r="AV105" s="54"/>
      <c r="AW105" s="45">
        <f t="shared" si="138"/>
        <v>8</v>
      </c>
      <c r="AX105" s="16">
        <f t="shared" si="250"/>
        <v>0.8</v>
      </c>
      <c r="AY105" s="55">
        <f t="shared" si="251"/>
        <v>67748.170552709926</v>
      </c>
      <c r="AZ105" s="16">
        <f t="shared" si="252"/>
        <v>1.1808436943364813</v>
      </c>
      <c r="BA105" s="11"/>
    </row>
    <row r="106" spans="1:53" ht="15.75" x14ac:dyDescent="0.2">
      <c r="A106" s="102"/>
      <c r="B106" s="94" t="s">
        <v>185</v>
      </c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102"/>
      <c r="S106" s="94" t="s">
        <v>185</v>
      </c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102"/>
      <c r="AJ106" s="94" t="s">
        <v>185</v>
      </c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</row>
    <row r="107" spans="1:53" ht="15.75" x14ac:dyDescent="0.2">
      <c r="A107" s="103" t="s">
        <v>202</v>
      </c>
      <c r="B107" s="3" t="s">
        <v>79</v>
      </c>
      <c r="C107" s="7">
        <v>15291</v>
      </c>
      <c r="D107" s="8">
        <v>0</v>
      </c>
      <c r="E107" s="5">
        <f t="shared" ref="E107:E114" si="254">D107/C107*100000</f>
        <v>0</v>
      </c>
      <c r="F107" s="6">
        <v>15126</v>
      </c>
      <c r="G107" s="8">
        <v>0</v>
      </c>
      <c r="H107" s="5">
        <f>(G107/F107)*100000</f>
        <v>0</v>
      </c>
      <c r="I107" s="72">
        <v>14806</v>
      </c>
      <c r="J107" s="27">
        <v>0</v>
      </c>
      <c r="K107" s="5">
        <f>(J107/I107)*100000</f>
        <v>0</v>
      </c>
      <c r="L107" s="173">
        <v>14251</v>
      </c>
      <c r="M107" s="27">
        <v>0</v>
      </c>
      <c r="N107" s="5">
        <f>(M107/L107)*100000</f>
        <v>0</v>
      </c>
      <c r="O107" s="176">
        <v>14053</v>
      </c>
      <c r="P107" s="27">
        <v>0</v>
      </c>
      <c r="Q107" s="5">
        <f>(P107/O107)*100000</f>
        <v>0</v>
      </c>
      <c r="R107" s="103" t="s">
        <v>202</v>
      </c>
      <c r="S107" s="3" t="s">
        <v>79</v>
      </c>
      <c r="T107" s="176">
        <v>14053</v>
      </c>
      <c r="U107" s="27">
        <v>0</v>
      </c>
      <c r="V107" s="5">
        <f>(U107/T107)*100000</f>
        <v>0</v>
      </c>
      <c r="W107" s="176">
        <v>13874</v>
      </c>
      <c r="X107" s="27">
        <v>0</v>
      </c>
      <c r="Y107" s="5">
        <f>(X107/W107)*100000</f>
        <v>0</v>
      </c>
      <c r="Z107" s="176">
        <v>13438</v>
      </c>
      <c r="AA107" s="27">
        <v>0</v>
      </c>
      <c r="AB107" s="5">
        <f>(AA107/Z107)*100000</f>
        <v>0</v>
      </c>
      <c r="AC107" s="176">
        <v>13321</v>
      </c>
      <c r="AD107" s="185">
        <v>0</v>
      </c>
      <c r="AE107" s="5">
        <f>(AD107/AC107)*100000</f>
        <v>0</v>
      </c>
      <c r="AF107" s="176">
        <v>13321</v>
      </c>
      <c r="AG107" s="185">
        <v>0</v>
      </c>
      <c r="AH107" s="5">
        <f>(AG107/AF107)*100000</f>
        <v>0</v>
      </c>
      <c r="AI107" s="103" t="s">
        <v>202</v>
      </c>
      <c r="AJ107" s="3" t="s">
        <v>79</v>
      </c>
      <c r="AK107" s="80">
        <f>D107+G107+J107+M107+P107</f>
        <v>0</v>
      </c>
      <c r="AL107" s="81">
        <f>AK107/5</f>
        <v>0</v>
      </c>
      <c r="AM107" s="9">
        <f>(C107+F107+I107+L107+O107)/5</f>
        <v>14705.4</v>
      </c>
      <c r="AN107" s="26">
        <f>(AL107/AM107)*100000</f>
        <v>0</v>
      </c>
      <c r="AO107" s="197">
        <f>SUM(AK107:AK113)</f>
        <v>2</v>
      </c>
      <c r="AP107" s="13"/>
      <c r="AQ107" s="82">
        <f>U107+X107+AA107+AD107+AG107</f>
        <v>0</v>
      </c>
      <c r="AR107" s="26">
        <f>AQ107/5</f>
        <v>0</v>
      </c>
      <c r="AS107" s="9">
        <f t="shared" si="137"/>
        <v>13601.4</v>
      </c>
      <c r="AT107" s="26">
        <f t="shared" si="234"/>
        <v>0</v>
      </c>
      <c r="AU107" s="197">
        <f>SUM(AQ107:AQ113)</f>
        <v>1</v>
      </c>
      <c r="AV107" s="11"/>
      <c r="AW107" s="82">
        <f t="shared" si="138"/>
        <v>0</v>
      </c>
      <c r="AX107" s="26">
        <f>AW107/10</f>
        <v>0</v>
      </c>
      <c r="AY107" s="50">
        <f>SUM(B107,E107,H107,K107,N107,T107,W107,Z107,AC107,AF107)/10</f>
        <v>6800.7</v>
      </c>
      <c r="AZ107" s="26">
        <f>(AX107/AY107)*100000</f>
        <v>0</v>
      </c>
      <c r="BA107" s="197">
        <f>SUM(AO107,AU107)</f>
        <v>3</v>
      </c>
    </row>
    <row r="108" spans="1:53" ht="15.75" x14ac:dyDescent="0.2">
      <c r="A108" s="103" t="s">
        <v>202</v>
      </c>
      <c r="B108" s="3" t="s">
        <v>80</v>
      </c>
      <c r="C108" s="7">
        <v>6570</v>
      </c>
      <c r="D108" s="8">
        <v>0</v>
      </c>
      <c r="E108" s="5">
        <f t="shared" si="254"/>
        <v>0</v>
      </c>
      <c r="F108" s="6">
        <v>7033</v>
      </c>
      <c r="G108" s="8">
        <v>0</v>
      </c>
      <c r="H108" s="5">
        <f t="shared" ref="H108:H114" si="255">(G108/F108)*100000</f>
        <v>0</v>
      </c>
      <c r="I108" s="72">
        <v>7403</v>
      </c>
      <c r="J108" s="27">
        <v>0</v>
      </c>
      <c r="K108" s="5">
        <f t="shared" ref="K108:K114" si="256">(J108/I108)*100000</f>
        <v>0</v>
      </c>
      <c r="L108" s="173">
        <v>7395</v>
      </c>
      <c r="M108" s="27">
        <v>0</v>
      </c>
      <c r="N108" s="5">
        <f t="shared" ref="N108:N114" si="257">(M108/L108)*100000</f>
        <v>0</v>
      </c>
      <c r="O108" s="176">
        <v>7451</v>
      </c>
      <c r="P108" s="27">
        <v>0</v>
      </c>
      <c r="Q108" s="5">
        <f t="shared" ref="Q108:Q114" si="258">(P108/O108)*100000</f>
        <v>0</v>
      </c>
      <c r="R108" s="103" t="s">
        <v>202</v>
      </c>
      <c r="S108" s="3" t="s">
        <v>80</v>
      </c>
      <c r="T108" s="176">
        <v>7451</v>
      </c>
      <c r="U108" s="27">
        <v>0</v>
      </c>
      <c r="V108" s="5">
        <f t="shared" ref="V108:V114" si="259">(U108/T108)*100000</f>
        <v>0</v>
      </c>
      <c r="W108" s="176">
        <v>7261</v>
      </c>
      <c r="X108" s="27">
        <v>0</v>
      </c>
      <c r="Y108" s="5">
        <f t="shared" ref="Y108:Y114" si="260">(X108/W108)*100000</f>
        <v>0</v>
      </c>
      <c r="Z108" s="176">
        <v>7313</v>
      </c>
      <c r="AA108" s="27">
        <v>0</v>
      </c>
      <c r="AB108" s="5">
        <f t="shared" ref="AB108:AB114" si="261">(AA108/Z108)*100000</f>
        <v>0</v>
      </c>
      <c r="AC108" s="176">
        <v>7297</v>
      </c>
      <c r="AD108" s="185">
        <v>0</v>
      </c>
      <c r="AE108" s="5">
        <f t="shared" ref="AE108:AE114" si="262">(AD108/AC108)*100000</f>
        <v>0</v>
      </c>
      <c r="AF108" s="176">
        <v>7297</v>
      </c>
      <c r="AG108" s="185">
        <v>0</v>
      </c>
      <c r="AH108" s="5">
        <f t="shared" ref="AH108:AH114" si="263">(AG108/AF108)*100000</f>
        <v>0</v>
      </c>
      <c r="AI108" s="103" t="s">
        <v>202</v>
      </c>
      <c r="AJ108" s="3" t="s">
        <v>80</v>
      </c>
      <c r="AK108" s="80">
        <f t="shared" ref="AK108:AK115" si="264">D108+G108+J108+M108+P108</f>
        <v>0</v>
      </c>
      <c r="AL108" s="81">
        <f t="shared" ref="AL108:AL115" si="265">AK108/5</f>
        <v>0</v>
      </c>
      <c r="AM108" s="9">
        <f t="shared" ref="AM108:AM115" si="266">(C108+F108+I108+L108+O108)/5</f>
        <v>7170.4</v>
      </c>
      <c r="AN108" s="26">
        <f t="shared" ref="AN108:AN115" si="267">(AL108/AM108)*100000</f>
        <v>0</v>
      </c>
      <c r="AO108" s="197"/>
      <c r="AP108" s="13"/>
      <c r="AQ108" s="82">
        <f t="shared" ref="AQ108:AQ115" si="268">U108+X108+AA108+AD108+AG108</f>
        <v>0</v>
      </c>
      <c r="AR108" s="26">
        <f t="shared" ref="AR108:AR115" si="269">AQ108/5</f>
        <v>0</v>
      </c>
      <c r="AS108" s="9">
        <f t="shared" si="137"/>
        <v>7323.8</v>
      </c>
      <c r="AT108" s="26">
        <f t="shared" si="234"/>
        <v>0</v>
      </c>
      <c r="AU108" s="197"/>
      <c r="AV108" s="11"/>
      <c r="AW108" s="82">
        <f t="shared" si="138"/>
        <v>0</v>
      </c>
      <c r="AX108" s="26">
        <f t="shared" ref="AX108:AX115" si="270">AW108/10</f>
        <v>0</v>
      </c>
      <c r="AY108" s="50">
        <f t="shared" ref="AY108:AY115" si="271">SUM(B108,E108,H108,K108,N108,T108,W108,Z108,AC108,AF108)/10</f>
        <v>3661.9</v>
      </c>
      <c r="AZ108" s="26">
        <f t="shared" ref="AZ108:AZ115" si="272">(AX108/AY108)*100000</f>
        <v>0</v>
      </c>
      <c r="BA108" s="197"/>
    </row>
    <row r="109" spans="1:53" ht="15.75" x14ac:dyDescent="0.2">
      <c r="A109" s="103" t="s">
        <v>202</v>
      </c>
      <c r="B109" s="3" t="s">
        <v>81</v>
      </c>
      <c r="C109" s="7">
        <v>10334</v>
      </c>
      <c r="D109" s="8">
        <v>0</v>
      </c>
      <c r="E109" s="5">
        <f t="shared" si="254"/>
        <v>0</v>
      </c>
      <c r="F109" s="6">
        <v>10143</v>
      </c>
      <c r="G109" s="8">
        <v>1</v>
      </c>
      <c r="H109" s="5">
        <f t="shared" si="255"/>
        <v>9.8590160701961942</v>
      </c>
      <c r="I109" s="72">
        <v>9877</v>
      </c>
      <c r="J109" s="27">
        <v>0</v>
      </c>
      <c r="K109" s="5">
        <f t="shared" si="256"/>
        <v>0</v>
      </c>
      <c r="L109" s="173">
        <v>10513</v>
      </c>
      <c r="M109" s="27">
        <v>0</v>
      </c>
      <c r="N109" s="5">
        <f t="shared" si="257"/>
        <v>0</v>
      </c>
      <c r="O109" s="176">
        <v>10278</v>
      </c>
      <c r="P109" s="27">
        <v>0</v>
      </c>
      <c r="Q109" s="5">
        <f t="shared" si="258"/>
        <v>0</v>
      </c>
      <c r="R109" s="103" t="s">
        <v>202</v>
      </c>
      <c r="S109" s="3" t="s">
        <v>81</v>
      </c>
      <c r="T109" s="176">
        <v>10278</v>
      </c>
      <c r="U109" s="27">
        <v>0</v>
      </c>
      <c r="V109" s="5">
        <f t="shared" si="259"/>
        <v>0</v>
      </c>
      <c r="W109" s="176">
        <v>10093</v>
      </c>
      <c r="X109" s="27">
        <v>0</v>
      </c>
      <c r="Y109" s="5">
        <f t="shared" si="260"/>
        <v>0</v>
      </c>
      <c r="Z109" s="176">
        <v>9729</v>
      </c>
      <c r="AA109" s="27">
        <v>0</v>
      </c>
      <c r="AB109" s="5">
        <f t="shared" si="261"/>
        <v>0</v>
      </c>
      <c r="AC109" s="176">
        <v>9627</v>
      </c>
      <c r="AD109" s="185">
        <v>0</v>
      </c>
      <c r="AE109" s="5">
        <f t="shared" si="262"/>
        <v>0</v>
      </c>
      <c r="AF109" s="176">
        <v>9627</v>
      </c>
      <c r="AG109" s="185">
        <v>0</v>
      </c>
      <c r="AH109" s="5">
        <f t="shared" si="263"/>
        <v>0</v>
      </c>
      <c r="AI109" s="103" t="s">
        <v>202</v>
      </c>
      <c r="AJ109" s="3" t="s">
        <v>81</v>
      </c>
      <c r="AK109" s="80">
        <f t="shared" si="264"/>
        <v>1</v>
      </c>
      <c r="AL109" s="81">
        <f t="shared" si="265"/>
        <v>0.2</v>
      </c>
      <c r="AM109" s="9">
        <f t="shared" si="266"/>
        <v>10229</v>
      </c>
      <c r="AN109" s="26">
        <f t="shared" si="267"/>
        <v>1.9552253397204029</v>
      </c>
      <c r="AO109" s="197"/>
      <c r="AP109" s="13"/>
      <c r="AQ109" s="82">
        <f t="shared" si="268"/>
        <v>0</v>
      </c>
      <c r="AR109" s="26">
        <f t="shared" si="269"/>
        <v>0</v>
      </c>
      <c r="AS109" s="9">
        <f t="shared" si="137"/>
        <v>9870.7999999999993</v>
      </c>
      <c r="AT109" s="26">
        <f t="shared" si="234"/>
        <v>0</v>
      </c>
      <c r="AU109" s="197"/>
      <c r="AV109" s="11"/>
      <c r="AW109" s="82">
        <f t="shared" si="138"/>
        <v>1</v>
      </c>
      <c r="AX109" s="26">
        <f t="shared" si="270"/>
        <v>0.1</v>
      </c>
      <c r="AY109" s="50">
        <f t="shared" si="271"/>
        <v>4936.3859016070201</v>
      </c>
      <c r="AZ109" s="26">
        <f t="shared" si="272"/>
        <v>2.0257735516067621</v>
      </c>
      <c r="BA109" s="197"/>
    </row>
    <row r="110" spans="1:53" ht="15.75" x14ac:dyDescent="0.2">
      <c r="A110" s="103" t="s">
        <v>202</v>
      </c>
      <c r="B110" s="3" t="s">
        <v>82</v>
      </c>
      <c r="C110" s="7">
        <v>22339</v>
      </c>
      <c r="D110" s="8">
        <v>0</v>
      </c>
      <c r="E110" s="5">
        <f t="shared" si="254"/>
        <v>0</v>
      </c>
      <c r="F110" s="6">
        <v>21899</v>
      </c>
      <c r="G110" s="8">
        <v>0</v>
      </c>
      <c r="H110" s="5">
        <f t="shared" si="255"/>
        <v>0</v>
      </c>
      <c r="I110" s="72">
        <v>21553</v>
      </c>
      <c r="J110" s="27">
        <v>0</v>
      </c>
      <c r="K110" s="5">
        <f t="shared" si="256"/>
        <v>0</v>
      </c>
      <c r="L110" s="173">
        <v>21548</v>
      </c>
      <c r="M110" s="27">
        <v>0</v>
      </c>
      <c r="N110" s="5">
        <f t="shared" si="257"/>
        <v>0</v>
      </c>
      <c r="O110" s="176">
        <v>21253</v>
      </c>
      <c r="P110" s="27">
        <v>0</v>
      </c>
      <c r="Q110" s="5">
        <f t="shared" si="258"/>
        <v>0</v>
      </c>
      <c r="R110" s="103" t="s">
        <v>202</v>
      </c>
      <c r="S110" s="3" t="s">
        <v>82</v>
      </c>
      <c r="T110" s="176">
        <v>21253</v>
      </c>
      <c r="U110" s="27">
        <v>0</v>
      </c>
      <c r="V110" s="5">
        <f t="shared" si="259"/>
        <v>0</v>
      </c>
      <c r="W110" s="176">
        <v>20893</v>
      </c>
      <c r="X110" s="27">
        <v>0</v>
      </c>
      <c r="Y110" s="5">
        <f t="shared" si="260"/>
        <v>0</v>
      </c>
      <c r="Z110" s="176">
        <v>20139</v>
      </c>
      <c r="AA110" s="27">
        <v>0</v>
      </c>
      <c r="AB110" s="5">
        <f t="shared" si="261"/>
        <v>0</v>
      </c>
      <c r="AC110" s="176">
        <v>19952</v>
      </c>
      <c r="AD110" s="185">
        <v>0</v>
      </c>
      <c r="AE110" s="5">
        <f t="shared" si="262"/>
        <v>0</v>
      </c>
      <c r="AF110" s="176">
        <v>19952</v>
      </c>
      <c r="AG110" s="185">
        <v>0</v>
      </c>
      <c r="AH110" s="5">
        <f t="shared" si="263"/>
        <v>0</v>
      </c>
      <c r="AI110" s="103" t="s">
        <v>202</v>
      </c>
      <c r="AJ110" s="3" t="s">
        <v>82</v>
      </c>
      <c r="AK110" s="80">
        <f t="shared" si="264"/>
        <v>0</v>
      </c>
      <c r="AL110" s="81">
        <f t="shared" si="265"/>
        <v>0</v>
      </c>
      <c r="AM110" s="9">
        <f t="shared" si="266"/>
        <v>21718.400000000001</v>
      </c>
      <c r="AN110" s="26">
        <f t="shared" si="267"/>
        <v>0</v>
      </c>
      <c r="AO110" s="197"/>
      <c r="AP110" s="13"/>
      <c r="AQ110" s="82">
        <f t="shared" si="268"/>
        <v>0</v>
      </c>
      <c r="AR110" s="26">
        <f t="shared" si="269"/>
        <v>0</v>
      </c>
      <c r="AS110" s="9">
        <f t="shared" si="137"/>
        <v>20437.8</v>
      </c>
      <c r="AT110" s="26">
        <f t="shared" si="234"/>
        <v>0</v>
      </c>
      <c r="AU110" s="197"/>
      <c r="AV110" s="11"/>
      <c r="AW110" s="82">
        <f t="shared" si="138"/>
        <v>0</v>
      </c>
      <c r="AX110" s="26">
        <f t="shared" si="270"/>
        <v>0</v>
      </c>
      <c r="AY110" s="50">
        <f t="shared" si="271"/>
        <v>10218.9</v>
      </c>
      <c r="AZ110" s="26">
        <f t="shared" si="272"/>
        <v>0</v>
      </c>
      <c r="BA110" s="197"/>
    </row>
    <row r="111" spans="1:53" ht="15.75" x14ac:dyDescent="0.2">
      <c r="A111" s="103" t="s">
        <v>202</v>
      </c>
      <c r="B111" s="3" t="s">
        <v>83</v>
      </c>
      <c r="C111" s="7">
        <v>4435</v>
      </c>
      <c r="D111" s="8">
        <v>0</v>
      </c>
      <c r="E111" s="5">
        <f t="shared" si="254"/>
        <v>0</v>
      </c>
      <c r="F111" s="6">
        <v>4472</v>
      </c>
      <c r="G111" s="8">
        <v>0</v>
      </c>
      <c r="H111" s="5">
        <f t="shared" si="255"/>
        <v>0</v>
      </c>
      <c r="I111" s="72">
        <v>4415</v>
      </c>
      <c r="J111" s="27">
        <v>0</v>
      </c>
      <c r="K111" s="5">
        <f t="shared" si="256"/>
        <v>0</v>
      </c>
      <c r="L111" s="173">
        <v>4051</v>
      </c>
      <c r="M111" s="27">
        <v>1</v>
      </c>
      <c r="N111" s="5">
        <f t="shared" si="257"/>
        <v>24.685262898049864</v>
      </c>
      <c r="O111" s="176">
        <v>3953</v>
      </c>
      <c r="P111" s="27">
        <v>0</v>
      </c>
      <c r="Q111" s="5">
        <f t="shared" si="258"/>
        <v>0</v>
      </c>
      <c r="R111" s="103" t="s">
        <v>202</v>
      </c>
      <c r="S111" s="3" t="s">
        <v>83</v>
      </c>
      <c r="T111" s="176">
        <v>3953</v>
      </c>
      <c r="U111" s="27">
        <v>0</v>
      </c>
      <c r="V111" s="5">
        <f t="shared" si="259"/>
        <v>0</v>
      </c>
      <c r="W111" s="176">
        <v>3929</v>
      </c>
      <c r="X111" s="27">
        <v>0</v>
      </c>
      <c r="Y111" s="5">
        <f t="shared" si="260"/>
        <v>0</v>
      </c>
      <c r="Z111" s="176">
        <v>3928</v>
      </c>
      <c r="AA111" s="27">
        <v>0</v>
      </c>
      <c r="AB111" s="5">
        <f t="shared" si="261"/>
        <v>0</v>
      </c>
      <c r="AC111" s="176">
        <v>3932</v>
      </c>
      <c r="AD111" s="185">
        <v>0</v>
      </c>
      <c r="AE111" s="5">
        <f t="shared" si="262"/>
        <v>0</v>
      </c>
      <c r="AF111" s="176">
        <v>3932</v>
      </c>
      <c r="AG111" s="185">
        <v>0</v>
      </c>
      <c r="AH111" s="5">
        <f t="shared" si="263"/>
        <v>0</v>
      </c>
      <c r="AI111" s="103" t="s">
        <v>202</v>
      </c>
      <c r="AJ111" s="3" t="s">
        <v>83</v>
      </c>
      <c r="AK111" s="80">
        <f t="shared" si="264"/>
        <v>1</v>
      </c>
      <c r="AL111" s="81">
        <f t="shared" si="265"/>
        <v>0.2</v>
      </c>
      <c r="AM111" s="9">
        <f t="shared" si="266"/>
        <v>4265.2</v>
      </c>
      <c r="AN111" s="26">
        <f t="shared" si="267"/>
        <v>4.6891118822095104</v>
      </c>
      <c r="AO111" s="197"/>
      <c r="AP111" s="13"/>
      <c r="AQ111" s="82">
        <f t="shared" si="268"/>
        <v>0</v>
      </c>
      <c r="AR111" s="26">
        <f t="shared" si="269"/>
        <v>0</v>
      </c>
      <c r="AS111" s="9">
        <f t="shared" si="137"/>
        <v>3934.8</v>
      </c>
      <c r="AT111" s="26">
        <f t="shared" si="234"/>
        <v>0</v>
      </c>
      <c r="AU111" s="197"/>
      <c r="AV111" s="11"/>
      <c r="AW111" s="82">
        <f t="shared" si="138"/>
        <v>1</v>
      </c>
      <c r="AX111" s="26">
        <f t="shared" si="270"/>
        <v>0.1</v>
      </c>
      <c r="AY111" s="50">
        <f t="shared" si="271"/>
        <v>1969.8685262898048</v>
      </c>
      <c r="AZ111" s="26">
        <f t="shared" si="272"/>
        <v>5.0764809257776893</v>
      </c>
      <c r="BA111" s="197"/>
    </row>
    <row r="112" spans="1:53" ht="15.75" x14ac:dyDescent="0.2">
      <c r="A112" s="103" t="s">
        <v>202</v>
      </c>
      <c r="B112" s="3" t="s">
        <v>84</v>
      </c>
      <c r="C112" s="7">
        <v>26553</v>
      </c>
      <c r="D112" s="8">
        <v>0</v>
      </c>
      <c r="E112" s="5">
        <f t="shared" si="254"/>
        <v>0</v>
      </c>
      <c r="F112" s="6">
        <v>26092</v>
      </c>
      <c r="G112" s="8">
        <v>0</v>
      </c>
      <c r="H112" s="5">
        <f t="shared" si="255"/>
        <v>0</v>
      </c>
      <c r="I112" s="72">
        <v>22758</v>
      </c>
      <c r="J112" s="27">
        <v>0</v>
      </c>
      <c r="K112" s="5">
        <f t="shared" si="256"/>
        <v>0</v>
      </c>
      <c r="L112" s="173">
        <v>28473</v>
      </c>
      <c r="M112" s="27">
        <v>0</v>
      </c>
      <c r="N112" s="5">
        <f t="shared" si="257"/>
        <v>0</v>
      </c>
      <c r="O112" s="176">
        <v>27929</v>
      </c>
      <c r="P112" s="27">
        <v>0</v>
      </c>
      <c r="Q112" s="5">
        <f t="shared" si="258"/>
        <v>0</v>
      </c>
      <c r="R112" s="103" t="s">
        <v>202</v>
      </c>
      <c r="S112" s="3" t="s">
        <v>84</v>
      </c>
      <c r="T112" s="176">
        <v>27929</v>
      </c>
      <c r="U112" s="27">
        <v>1</v>
      </c>
      <c r="V112" s="5">
        <f t="shared" si="259"/>
        <v>3.5805077159941279</v>
      </c>
      <c r="W112" s="176">
        <v>27361</v>
      </c>
      <c r="X112" s="27">
        <v>0</v>
      </c>
      <c r="Y112" s="5">
        <f t="shared" si="260"/>
        <v>0</v>
      </c>
      <c r="Z112" s="176">
        <v>26739</v>
      </c>
      <c r="AA112" s="27">
        <v>0</v>
      </c>
      <c r="AB112" s="5">
        <f t="shared" si="261"/>
        <v>0</v>
      </c>
      <c r="AC112" s="176">
        <v>26555</v>
      </c>
      <c r="AD112" s="185">
        <v>0</v>
      </c>
      <c r="AE112" s="5">
        <f t="shared" si="262"/>
        <v>0</v>
      </c>
      <c r="AF112" s="176">
        <v>26555</v>
      </c>
      <c r="AG112" s="185">
        <v>0</v>
      </c>
      <c r="AH112" s="5">
        <f t="shared" si="263"/>
        <v>0</v>
      </c>
      <c r="AI112" s="103" t="s">
        <v>202</v>
      </c>
      <c r="AJ112" s="3" t="s">
        <v>84</v>
      </c>
      <c r="AK112" s="80">
        <f t="shared" si="264"/>
        <v>0</v>
      </c>
      <c r="AL112" s="81">
        <f t="shared" si="265"/>
        <v>0</v>
      </c>
      <c r="AM112" s="9">
        <f t="shared" si="266"/>
        <v>26361</v>
      </c>
      <c r="AN112" s="26">
        <f t="shared" si="267"/>
        <v>0</v>
      </c>
      <c r="AO112" s="197"/>
      <c r="AP112" s="13"/>
      <c r="AQ112" s="82">
        <f t="shared" si="268"/>
        <v>1</v>
      </c>
      <c r="AR112" s="26">
        <f t="shared" si="269"/>
        <v>0.2</v>
      </c>
      <c r="AS112" s="9">
        <f t="shared" si="137"/>
        <v>27027.8</v>
      </c>
      <c r="AT112" s="26">
        <f t="shared" si="234"/>
        <v>0.73997883660527319</v>
      </c>
      <c r="AU112" s="197"/>
      <c r="AV112" s="11"/>
      <c r="AW112" s="82">
        <f t="shared" si="138"/>
        <v>1</v>
      </c>
      <c r="AX112" s="26">
        <f t="shared" si="270"/>
        <v>0.1</v>
      </c>
      <c r="AY112" s="50">
        <f t="shared" si="271"/>
        <v>13513.9</v>
      </c>
      <c r="AZ112" s="26">
        <f t="shared" si="272"/>
        <v>0.73997883660527319</v>
      </c>
      <c r="BA112" s="197"/>
    </row>
    <row r="113" spans="1:54" ht="15.75" x14ac:dyDescent="0.2">
      <c r="A113" s="103" t="s">
        <v>202</v>
      </c>
      <c r="B113" s="3" t="s">
        <v>85</v>
      </c>
      <c r="C113" s="7">
        <v>7264</v>
      </c>
      <c r="D113" s="8">
        <v>0</v>
      </c>
      <c r="E113" s="5">
        <f t="shared" si="254"/>
        <v>0</v>
      </c>
      <c r="F113" s="6">
        <v>7177</v>
      </c>
      <c r="G113" s="8">
        <v>0</v>
      </c>
      <c r="H113" s="5">
        <f t="shared" si="255"/>
        <v>0</v>
      </c>
      <c r="I113" s="72">
        <v>7157</v>
      </c>
      <c r="J113" s="27">
        <v>0</v>
      </c>
      <c r="K113" s="5">
        <f t="shared" si="256"/>
        <v>0</v>
      </c>
      <c r="L113" s="173">
        <v>6562</v>
      </c>
      <c r="M113" s="27">
        <v>0</v>
      </c>
      <c r="N113" s="5">
        <f t="shared" si="257"/>
        <v>0</v>
      </c>
      <c r="O113" s="176">
        <v>6507</v>
      </c>
      <c r="P113" s="27">
        <v>0</v>
      </c>
      <c r="Q113" s="5">
        <f t="shared" si="258"/>
        <v>0</v>
      </c>
      <c r="R113" s="103" t="s">
        <v>202</v>
      </c>
      <c r="S113" s="3" t="s">
        <v>85</v>
      </c>
      <c r="T113" s="176">
        <v>6507</v>
      </c>
      <c r="U113" s="27">
        <v>0</v>
      </c>
      <c r="V113" s="5">
        <f t="shared" si="259"/>
        <v>0</v>
      </c>
      <c r="W113" s="176">
        <v>6400</v>
      </c>
      <c r="X113" s="27">
        <v>0</v>
      </c>
      <c r="Y113" s="5">
        <f t="shared" si="260"/>
        <v>0</v>
      </c>
      <c r="Z113" s="176">
        <v>6562</v>
      </c>
      <c r="AA113" s="27">
        <v>0</v>
      </c>
      <c r="AB113" s="5">
        <f t="shared" si="261"/>
        <v>0</v>
      </c>
      <c r="AC113" s="176">
        <v>6298</v>
      </c>
      <c r="AD113" s="185">
        <v>0</v>
      </c>
      <c r="AE113" s="5">
        <f t="shared" si="262"/>
        <v>0</v>
      </c>
      <c r="AF113" s="176">
        <v>6298</v>
      </c>
      <c r="AG113" s="185">
        <v>0</v>
      </c>
      <c r="AH113" s="5">
        <f t="shared" si="263"/>
        <v>0</v>
      </c>
      <c r="AI113" s="103" t="s">
        <v>202</v>
      </c>
      <c r="AJ113" s="3" t="s">
        <v>85</v>
      </c>
      <c r="AK113" s="80">
        <f t="shared" si="264"/>
        <v>0</v>
      </c>
      <c r="AL113" s="81">
        <f t="shared" si="265"/>
        <v>0</v>
      </c>
      <c r="AM113" s="9">
        <f t="shared" si="266"/>
        <v>6933.4</v>
      </c>
      <c r="AN113" s="26">
        <f t="shared" si="267"/>
        <v>0</v>
      </c>
      <c r="AO113" s="197"/>
      <c r="AP113" s="13"/>
      <c r="AQ113" s="82">
        <f t="shared" si="268"/>
        <v>0</v>
      </c>
      <c r="AR113" s="26">
        <f t="shared" si="269"/>
        <v>0</v>
      </c>
      <c r="AS113" s="9">
        <f t="shared" si="137"/>
        <v>6413</v>
      </c>
      <c r="AT113" s="26">
        <f t="shared" si="234"/>
        <v>0</v>
      </c>
      <c r="AU113" s="197"/>
      <c r="AV113" s="11"/>
      <c r="AW113" s="82">
        <f t="shared" si="138"/>
        <v>0</v>
      </c>
      <c r="AX113" s="26">
        <f t="shared" si="270"/>
        <v>0</v>
      </c>
      <c r="AY113" s="50">
        <f t="shared" si="271"/>
        <v>3206.5</v>
      </c>
      <c r="AZ113" s="26">
        <f t="shared" si="272"/>
        <v>0</v>
      </c>
      <c r="BA113" s="197"/>
    </row>
    <row r="114" spans="1:54" ht="15.75" x14ac:dyDescent="0.2">
      <c r="A114" s="87" t="s">
        <v>191</v>
      </c>
      <c r="B114" s="3" t="s">
        <v>86</v>
      </c>
      <c r="C114" s="7">
        <v>12946</v>
      </c>
      <c r="D114" s="8">
        <v>0</v>
      </c>
      <c r="E114" s="5">
        <f t="shared" si="254"/>
        <v>0</v>
      </c>
      <c r="F114" s="65">
        <v>12726</v>
      </c>
      <c r="G114" s="8">
        <v>0</v>
      </c>
      <c r="H114" s="5">
        <f t="shared" si="255"/>
        <v>0</v>
      </c>
      <c r="I114" s="72">
        <v>12630</v>
      </c>
      <c r="J114" s="27">
        <v>0</v>
      </c>
      <c r="K114" s="5">
        <f t="shared" si="256"/>
        <v>0</v>
      </c>
      <c r="L114" s="72">
        <v>13718</v>
      </c>
      <c r="M114" s="27">
        <v>0</v>
      </c>
      <c r="N114" s="5">
        <f t="shared" si="257"/>
        <v>0</v>
      </c>
      <c r="O114" s="177">
        <v>13553</v>
      </c>
      <c r="P114" s="27">
        <v>0</v>
      </c>
      <c r="Q114" s="5">
        <f t="shared" si="258"/>
        <v>0</v>
      </c>
      <c r="R114" s="87" t="s">
        <v>191</v>
      </c>
      <c r="S114" s="3" t="s">
        <v>86</v>
      </c>
      <c r="T114" s="177">
        <v>13553</v>
      </c>
      <c r="U114" s="27">
        <v>0</v>
      </c>
      <c r="V114" s="5">
        <f t="shared" si="259"/>
        <v>0</v>
      </c>
      <c r="W114" s="176">
        <v>13351</v>
      </c>
      <c r="X114" s="27">
        <v>0</v>
      </c>
      <c r="Y114" s="5">
        <f t="shared" si="260"/>
        <v>0</v>
      </c>
      <c r="Z114" s="176">
        <v>13722</v>
      </c>
      <c r="AA114" s="27">
        <v>0</v>
      </c>
      <c r="AB114" s="5">
        <f t="shared" si="261"/>
        <v>0</v>
      </c>
      <c r="AC114" s="176">
        <v>12558</v>
      </c>
      <c r="AD114" s="185">
        <v>0</v>
      </c>
      <c r="AE114" s="5">
        <f t="shared" si="262"/>
        <v>0</v>
      </c>
      <c r="AF114" s="176">
        <v>12558</v>
      </c>
      <c r="AG114" s="185">
        <v>0</v>
      </c>
      <c r="AH114" s="5">
        <f t="shared" si="263"/>
        <v>0</v>
      </c>
      <c r="AI114" s="87" t="s">
        <v>191</v>
      </c>
      <c r="AJ114" s="3" t="s">
        <v>145</v>
      </c>
      <c r="AK114" s="80">
        <f t="shared" si="264"/>
        <v>0</v>
      </c>
      <c r="AL114" s="81">
        <f t="shared" si="265"/>
        <v>0</v>
      </c>
      <c r="AM114" s="9">
        <f t="shared" si="266"/>
        <v>13114.6</v>
      </c>
      <c r="AN114" s="26">
        <f>(AL114/AM114)*100000</f>
        <v>0</v>
      </c>
      <c r="AO114" s="13"/>
      <c r="AP114" s="13"/>
      <c r="AQ114" s="82">
        <f t="shared" si="268"/>
        <v>0</v>
      </c>
      <c r="AR114" s="26">
        <f t="shared" si="269"/>
        <v>0</v>
      </c>
      <c r="AS114" s="9">
        <f t="shared" si="137"/>
        <v>13148.4</v>
      </c>
      <c r="AT114" s="26">
        <f t="shared" si="234"/>
        <v>0</v>
      </c>
      <c r="AU114" s="11"/>
      <c r="AV114" s="11"/>
      <c r="AW114" s="82">
        <f t="shared" si="138"/>
        <v>0</v>
      </c>
      <c r="AX114" s="26">
        <f t="shared" si="270"/>
        <v>0</v>
      </c>
      <c r="AY114" s="50">
        <f t="shared" si="271"/>
        <v>6574.2</v>
      </c>
      <c r="AZ114" s="26">
        <f t="shared" si="272"/>
        <v>0</v>
      </c>
      <c r="BA114" s="11"/>
    </row>
    <row r="115" spans="1:54" ht="15.75" x14ac:dyDescent="0.2">
      <c r="A115" s="104"/>
      <c r="B115" s="14" t="s">
        <v>9</v>
      </c>
      <c r="C115" s="19">
        <f>SUM(C107:C114)</f>
        <v>105732</v>
      </c>
      <c r="D115" s="20">
        <f>SUM(D107:D114)</f>
        <v>0</v>
      </c>
      <c r="E115" s="18">
        <f>SUM(D115/C115)*100000</f>
        <v>0</v>
      </c>
      <c r="F115" s="21">
        <f>SUM(F107:F114)</f>
        <v>104668</v>
      </c>
      <c r="G115" s="20">
        <f>SUM(G107:G114)</f>
        <v>1</v>
      </c>
      <c r="H115" s="18">
        <f t="shared" ref="H115" si="273">G115/F115*100000</f>
        <v>0.95540184201475153</v>
      </c>
      <c r="I115" s="19">
        <f>SUM(I107:I114)</f>
        <v>100599</v>
      </c>
      <c r="J115" s="20">
        <f>SUM(J107:J114)</f>
        <v>0</v>
      </c>
      <c r="K115" s="18">
        <f>SUM(J115/I115)*100000</f>
        <v>0</v>
      </c>
      <c r="L115" s="19">
        <f>SUM(L107:L114)</f>
        <v>106511</v>
      </c>
      <c r="M115" s="20">
        <f>SUM(M107:M114)</f>
        <v>1</v>
      </c>
      <c r="N115" s="18">
        <f>SUM(M115/L115)*100000</f>
        <v>0.93887016364506948</v>
      </c>
      <c r="O115" s="19">
        <f>SUM(O107:O114)</f>
        <v>104977</v>
      </c>
      <c r="P115" s="20">
        <f>SUM(P107:P114)</f>
        <v>0</v>
      </c>
      <c r="Q115" s="18">
        <f>SUM(P115/O115)*100000</f>
        <v>0</v>
      </c>
      <c r="R115" s="104"/>
      <c r="S115" s="14" t="s">
        <v>9</v>
      </c>
      <c r="T115" s="19">
        <f>SUM(T107:T114)</f>
        <v>104977</v>
      </c>
      <c r="U115" s="20">
        <f>SUM(U107:U114)</f>
        <v>1</v>
      </c>
      <c r="V115" s="18">
        <f>SUM(U115/T115)*100000</f>
        <v>0.95258961486801863</v>
      </c>
      <c r="W115" s="19">
        <f>SUM(W107:W114)</f>
        <v>103162</v>
      </c>
      <c r="X115" s="20">
        <f>SUM(X107:X114)</f>
        <v>0</v>
      </c>
      <c r="Y115" s="18">
        <f>SUM(X115/W115)*100000</f>
        <v>0</v>
      </c>
      <c r="Z115" s="19">
        <f>SUM(Z107:Z114)</f>
        <v>101570</v>
      </c>
      <c r="AA115" s="20">
        <f>SUM(AA107:AA114)</f>
        <v>0</v>
      </c>
      <c r="AB115" s="18">
        <f>SUM(AA115/Z115)*100000</f>
        <v>0</v>
      </c>
      <c r="AC115" s="19">
        <f>SUM(AC107:AC114)</f>
        <v>99540</v>
      </c>
      <c r="AD115" s="20">
        <f>SUM(AD107:AD114)</f>
        <v>0</v>
      </c>
      <c r="AE115" s="18">
        <f>SUM(AD115/AC115)*100000</f>
        <v>0</v>
      </c>
      <c r="AF115" s="19">
        <f>SUM(AF107:AF114)</f>
        <v>99540</v>
      </c>
      <c r="AG115" s="20">
        <f>SUM(AG107:AG114)</f>
        <v>0</v>
      </c>
      <c r="AH115" s="18">
        <f>SUM(AG115/AF115)*100000</f>
        <v>0</v>
      </c>
      <c r="AI115" s="104"/>
      <c r="AJ115" s="14" t="s">
        <v>9</v>
      </c>
      <c r="AK115" s="48">
        <f t="shared" si="264"/>
        <v>2</v>
      </c>
      <c r="AL115" s="15">
        <f t="shared" si="265"/>
        <v>0.4</v>
      </c>
      <c r="AM115" s="52">
        <f t="shared" si="266"/>
        <v>104497.4</v>
      </c>
      <c r="AN115" s="16">
        <f t="shared" si="267"/>
        <v>0.38278464344567426</v>
      </c>
      <c r="AO115" s="46"/>
      <c r="AP115" s="46"/>
      <c r="AQ115" s="45">
        <f t="shared" si="268"/>
        <v>1</v>
      </c>
      <c r="AR115" s="16">
        <f t="shared" si="269"/>
        <v>0.2</v>
      </c>
      <c r="AS115" s="52">
        <f t="shared" si="137"/>
        <v>101757.8</v>
      </c>
      <c r="AT115" s="16">
        <f t="shared" si="234"/>
        <v>0.19654512970995835</v>
      </c>
      <c r="AU115" s="54"/>
      <c r="AV115" s="54"/>
      <c r="AW115" s="45">
        <f t="shared" si="138"/>
        <v>3</v>
      </c>
      <c r="AX115" s="16">
        <f t="shared" si="270"/>
        <v>0.3</v>
      </c>
      <c r="AY115" s="55">
        <f t="shared" si="271"/>
        <v>50879.089427200568</v>
      </c>
      <c r="AZ115" s="16">
        <f t="shared" si="272"/>
        <v>0.58963319386690205</v>
      </c>
      <c r="BA115" s="11"/>
    </row>
    <row r="116" spans="1:54" ht="15.75" x14ac:dyDescent="0.2">
      <c r="A116" s="102"/>
      <c r="B116" s="94" t="s">
        <v>186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102"/>
      <c r="S116" s="94" t="s">
        <v>186</v>
      </c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102"/>
      <c r="AJ116" s="94" t="s">
        <v>186</v>
      </c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</row>
    <row r="117" spans="1:54" ht="31.5" x14ac:dyDescent="0.2">
      <c r="A117" s="103" t="s">
        <v>203</v>
      </c>
      <c r="B117" s="3" t="s">
        <v>87</v>
      </c>
      <c r="C117" s="7">
        <v>20366</v>
      </c>
      <c r="D117" s="8">
        <v>0</v>
      </c>
      <c r="E117" s="5">
        <f t="shared" ref="E117:E124" si="274">D117/C117*100000</f>
        <v>0</v>
      </c>
      <c r="F117" s="6">
        <v>20105</v>
      </c>
      <c r="G117" s="8">
        <v>0</v>
      </c>
      <c r="H117" s="5">
        <f>(G117/F117)*100000</f>
        <v>0</v>
      </c>
      <c r="I117" s="72">
        <v>19901</v>
      </c>
      <c r="J117" s="27">
        <v>0</v>
      </c>
      <c r="K117" s="5">
        <f>(J117/I117)*100000</f>
        <v>0</v>
      </c>
      <c r="L117" s="173">
        <v>20345</v>
      </c>
      <c r="M117" s="27">
        <v>0</v>
      </c>
      <c r="N117" s="5">
        <f>(M117/L117)*100000</f>
        <v>0</v>
      </c>
      <c r="O117" s="176">
        <v>20206</v>
      </c>
      <c r="P117" s="27">
        <v>0</v>
      </c>
      <c r="Q117" s="5">
        <f>(P117/O117)*100000</f>
        <v>0</v>
      </c>
      <c r="R117" s="103" t="s">
        <v>203</v>
      </c>
      <c r="S117" s="3" t="s">
        <v>87</v>
      </c>
      <c r="T117" s="176">
        <v>20206</v>
      </c>
      <c r="U117" s="27">
        <v>0</v>
      </c>
      <c r="V117" s="5">
        <f>(U117/T117)*100000</f>
        <v>0</v>
      </c>
      <c r="W117" s="176">
        <v>19913</v>
      </c>
      <c r="X117" s="27">
        <v>0</v>
      </c>
      <c r="Y117" s="5">
        <f>(X117/W117)*100000</f>
        <v>0</v>
      </c>
      <c r="Z117" s="176">
        <v>19592</v>
      </c>
      <c r="AA117" s="27">
        <v>0</v>
      </c>
      <c r="AB117" s="5">
        <f>(AA117/Z117)*100000</f>
        <v>0</v>
      </c>
      <c r="AC117" s="176">
        <v>19465</v>
      </c>
      <c r="AD117" s="185">
        <v>0</v>
      </c>
      <c r="AE117" s="5">
        <f>(AD117/AC117)*100000</f>
        <v>0</v>
      </c>
      <c r="AF117" s="176">
        <v>19465</v>
      </c>
      <c r="AG117" s="185">
        <v>0</v>
      </c>
      <c r="AH117" s="5">
        <f>(AG117/AF117)*100000</f>
        <v>0</v>
      </c>
      <c r="AI117" s="103" t="s">
        <v>203</v>
      </c>
      <c r="AJ117" s="3" t="s">
        <v>87</v>
      </c>
      <c r="AK117" s="80">
        <f>D117+G117+J117+M117+P117</f>
        <v>0</v>
      </c>
      <c r="AL117" s="81">
        <f>AK117/5</f>
        <v>0</v>
      </c>
      <c r="AM117" s="9">
        <f>(C117+F117+I117+L117+O117)/5</f>
        <v>20184.599999999999</v>
      </c>
      <c r="AN117" s="26">
        <f>(AL117/AM117)*100000</f>
        <v>0</v>
      </c>
      <c r="AO117" s="197">
        <f>SUM(AK117,AK118,AK119)</f>
        <v>0</v>
      </c>
      <c r="AP117" s="13"/>
      <c r="AQ117" s="82">
        <f>U117+X117+AA117+AD117+AG117</f>
        <v>0</v>
      </c>
      <c r="AR117" s="26">
        <f>AQ117/5</f>
        <v>0</v>
      </c>
      <c r="AS117" s="9">
        <f t="shared" si="137"/>
        <v>19728.2</v>
      </c>
      <c r="AT117" s="26">
        <f t="shared" si="234"/>
        <v>0</v>
      </c>
      <c r="AU117" s="197">
        <f>SUM(AQ117:AQ119)</f>
        <v>1</v>
      </c>
      <c r="AV117" s="11"/>
      <c r="AW117" s="82">
        <f t="shared" si="138"/>
        <v>0</v>
      </c>
      <c r="AX117" s="26">
        <f>AW117/10</f>
        <v>0</v>
      </c>
      <c r="AY117" s="50">
        <f>SUM(B117,E117,H117,K117,N117,T117,W117,Z117,AC117,AF117)/10</f>
        <v>9864.1</v>
      </c>
      <c r="AZ117" s="26">
        <f>(AX117/AY117)*100000</f>
        <v>0</v>
      </c>
      <c r="BA117" s="197">
        <f>SUM(AO117,AU117)</f>
        <v>1</v>
      </c>
    </row>
    <row r="118" spans="1:54" ht="31.5" x14ac:dyDescent="0.2">
      <c r="A118" s="103" t="s">
        <v>203</v>
      </c>
      <c r="B118" s="3" t="s">
        <v>88</v>
      </c>
      <c r="C118" s="7">
        <v>13431</v>
      </c>
      <c r="D118" s="8">
        <v>0</v>
      </c>
      <c r="E118" s="5">
        <f t="shared" si="274"/>
        <v>0</v>
      </c>
      <c r="F118" s="6">
        <v>13442</v>
      </c>
      <c r="G118" s="8">
        <v>0</v>
      </c>
      <c r="H118" s="5">
        <f t="shared" ref="H118:H124" si="275">(G118/F118)*100000</f>
        <v>0</v>
      </c>
      <c r="I118" s="72">
        <v>13329</v>
      </c>
      <c r="J118" s="27">
        <v>0</v>
      </c>
      <c r="K118" s="5">
        <f t="shared" ref="K118:K125" si="276">(J118/I118)*100000</f>
        <v>0</v>
      </c>
      <c r="L118" s="173">
        <v>12955</v>
      </c>
      <c r="M118" s="27">
        <v>0</v>
      </c>
      <c r="N118" s="5">
        <f t="shared" ref="N118:N125" si="277">(M118/L118)*100000</f>
        <v>0</v>
      </c>
      <c r="O118" s="176">
        <v>12984</v>
      </c>
      <c r="P118" s="27">
        <v>0</v>
      </c>
      <c r="Q118" s="5">
        <f t="shared" ref="Q118:Q125" si="278">(P118/O118)*100000</f>
        <v>0</v>
      </c>
      <c r="R118" s="103" t="s">
        <v>203</v>
      </c>
      <c r="S118" s="3" t="s">
        <v>88</v>
      </c>
      <c r="T118" s="176">
        <v>12984</v>
      </c>
      <c r="U118" s="27">
        <v>0</v>
      </c>
      <c r="V118" s="5">
        <f t="shared" ref="V118:V125" si="279">(U118/T118)*100000</f>
        <v>0</v>
      </c>
      <c r="W118" s="176">
        <v>12973</v>
      </c>
      <c r="X118" s="27">
        <v>0</v>
      </c>
      <c r="Y118" s="5">
        <f t="shared" ref="Y118:Y125" si="280">(X118/W118)*100000</f>
        <v>0</v>
      </c>
      <c r="Z118" s="176">
        <v>13358</v>
      </c>
      <c r="AA118" s="27">
        <v>1</v>
      </c>
      <c r="AB118" s="5">
        <f t="shared" ref="AB118:AB125" si="281">(AA118/Z118)*100000</f>
        <v>7.486150621350502</v>
      </c>
      <c r="AC118" s="176">
        <v>13325</v>
      </c>
      <c r="AD118" s="185">
        <v>0</v>
      </c>
      <c r="AE118" s="5">
        <f t="shared" ref="AE118:AE125" si="282">(AD118/AC118)*100000</f>
        <v>0</v>
      </c>
      <c r="AF118" s="176">
        <v>13325</v>
      </c>
      <c r="AG118" s="185">
        <v>0</v>
      </c>
      <c r="AH118" s="5">
        <f t="shared" ref="AH118:AH125" si="283">(AG118/AF118)*100000</f>
        <v>0</v>
      </c>
      <c r="AI118" s="103" t="s">
        <v>203</v>
      </c>
      <c r="AJ118" s="3" t="s">
        <v>88</v>
      </c>
      <c r="AK118" s="80">
        <f t="shared" ref="AK118:AK124" si="284">D118+G118+J118+M118+P118</f>
        <v>0</v>
      </c>
      <c r="AL118" s="81">
        <f t="shared" ref="AL118:AL125" si="285">AK118/5</f>
        <v>0</v>
      </c>
      <c r="AM118" s="9">
        <f t="shared" ref="AM118:AM124" si="286">(C118+F118+I118+L118+O118)/5</f>
        <v>13228.2</v>
      </c>
      <c r="AN118" s="26">
        <f t="shared" ref="AN118:AN125" si="287">(AL118/AM118)*100000</f>
        <v>0</v>
      </c>
      <c r="AO118" s="197"/>
      <c r="AP118" s="13"/>
      <c r="AQ118" s="82">
        <f t="shared" ref="AQ118:AQ125" si="288">U118+X118+AA118+AD118+AG118</f>
        <v>1</v>
      </c>
      <c r="AR118" s="26">
        <f t="shared" ref="AR118:AR140" si="289">AQ118/5</f>
        <v>0.2</v>
      </c>
      <c r="AS118" s="9">
        <f t="shared" si="137"/>
        <v>13193</v>
      </c>
      <c r="AT118" s="26">
        <f t="shared" si="234"/>
        <v>1.5159554309103311</v>
      </c>
      <c r="AU118" s="197"/>
      <c r="AV118" s="11"/>
      <c r="AW118" s="82">
        <f t="shared" si="138"/>
        <v>1</v>
      </c>
      <c r="AX118" s="26">
        <f t="shared" ref="AX118:AX140" si="290">AW118/10</f>
        <v>0.1</v>
      </c>
      <c r="AY118" s="50">
        <f t="shared" ref="AY118:AY125" si="291">SUM(B118,E118,H118,K118,N118,T118,W118,Z118,AC118,AF118)/10</f>
        <v>6596.5</v>
      </c>
      <c r="AZ118" s="26">
        <f t="shared" ref="AZ118:AZ125" si="292">(AX118/AY118)*100000</f>
        <v>1.5159554309103311</v>
      </c>
      <c r="BA118" s="197"/>
    </row>
    <row r="119" spans="1:54" ht="31.5" x14ac:dyDescent="0.2">
      <c r="A119" s="103" t="s">
        <v>203</v>
      </c>
      <c r="B119" s="3" t="s">
        <v>89</v>
      </c>
      <c r="C119" s="7">
        <v>16698</v>
      </c>
      <c r="D119" s="8">
        <v>0</v>
      </c>
      <c r="E119" s="5">
        <f t="shared" si="274"/>
        <v>0</v>
      </c>
      <c r="F119" s="6">
        <v>16750</v>
      </c>
      <c r="G119" s="8">
        <v>0</v>
      </c>
      <c r="H119" s="5">
        <f t="shared" si="275"/>
        <v>0</v>
      </c>
      <c r="I119" s="72">
        <v>16695</v>
      </c>
      <c r="J119" s="27">
        <v>0</v>
      </c>
      <c r="K119" s="5">
        <f t="shared" si="276"/>
        <v>0</v>
      </c>
      <c r="L119" s="173">
        <v>16037</v>
      </c>
      <c r="M119" s="27">
        <v>0</v>
      </c>
      <c r="N119" s="5">
        <f t="shared" si="277"/>
        <v>0</v>
      </c>
      <c r="O119" s="176">
        <v>16115</v>
      </c>
      <c r="P119" s="27">
        <v>0</v>
      </c>
      <c r="Q119" s="5">
        <f t="shared" si="278"/>
        <v>0</v>
      </c>
      <c r="R119" s="103" t="s">
        <v>203</v>
      </c>
      <c r="S119" s="3" t="s">
        <v>89</v>
      </c>
      <c r="T119" s="176">
        <v>16115</v>
      </c>
      <c r="U119" s="27">
        <v>0</v>
      </c>
      <c r="V119" s="5">
        <f t="shared" si="279"/>
        <v>0</v>
      </c>
      <c r="W119" s="176">
        <v>16242</v>
      </c>
      <c r="X119" s="27">
        <v>0</v>
      </c>
      <c r="Y119" s="5">
        <f t="shared" si="280"/>
        <v>0</v>
      </c>
      <c r="Z119" s="176">
        <v>16226</v>
      </c>
      <c r="AA119" s="27">
        <v>0</v>
      </c>
      <c r="AB119" s="5">
        <f t="shared" si="281"/>
        <v>0</v>
      </c>
      <c r="AC119" s="176">
        <v>16148</v>
      </c>
      <c r="AD119" s="185">
        <v>0</v>
      </c>
      <c r="AE119" s="5">
        <f t="shared" si="282"/>
        <v>0</v>
      </c>
      <c r="AF119" s="176">
        <v>16148</v>
      </c>
      <c r="AG119" s="185">
        <v>0</v>
      </c>
      <c r="AH119" s="5">
        <f t="shared" si="283"/>
        <v>0</v>
      </c>
      <c r="AI119" s="103" t="s">
        <v>203</v>
      </c>
      <c r="AJ119" s="3" t="s">
        <v>89</v>
      </c>
      <c r="AK119" s="80">
        <f t="shared" si="284"/>
        <v>0</v>
      </c>
      <c r="AL119" s="81">
        <f t="shared" si="285"/>
        <v>0</v>
      </c>
      <c r="AM119" s="9">
        <f t="shared" si="286"/>
        <v>16459</v>
      </c>
      <c r="AN119" s="26">
        <f t="shared" si="287"/>
        <v>0</v>
      </c>
      <c r="AO119" s="197"/>
      <c r="AP119" s="13"/>
      <c r="AQ119" s="82">
        <f t="shared" si="288"/>
        <v>0</v>
      </c>
      <c r="AR119" s="26">
        <f t="shared" si="289"/>
        <v>0</v>
      </c>
      <c r="AS119" s="9">
        <f t="shared" si="137"/>
        <v>16175.8</v>
      </c>
      <c r="AT119" s="26">
        <f t="shared" si="234"/>
        <v>0</v>
      </c>
      <c r="AU119" s="197"/>
      <c r="AV119" s="11"/>
      <c r="AW119" s="82">
        <f t="shared" si="138"/>
        <v>0</v>
      </c>
      <c r="AX119" s="26">
        <f t="shared" si="290"/>
        <v>0</v>
      </c>
      <c r="AY119" s="50">
        <f t="shared" si="291"/>
        <v>8087.9</v>
      </c>
      <c r="AZ119" s="26">
        <f t="shared" si="292"/>
        <v>0</v>
      </c>
      <c r="BA119" s="197"/>
    </row>
    <row r="120" spans="1:54" ht="15.75" x14ac:dyDescent="0.2">
      <c r="A120" s="87" t="s">
        <v>191</v>
      </c>
      <c r="B120" s="3" t="s">
        <v>90</v>
      </c>
      <c r="C120" s="7">
        <v>26894</v>
      </c>
      <c r="D120" s="8">
        <v>0</v>
      </c>
      <c r="E120" s="5">
        <f t="shared" si="274"/>
        <v>0</v>
      </c>
      <c r="F120" s="6">
        <v>26569</v>
      </c>
      <c r="G120" s="8">
        <v>0</v>
      </c>
      <c r="H120" s="5">
        <f t="shared" si="275"/>
        <v>0</v>
      </c>
      <c r="I120" s="72">
        <v>26032</v>
      </c>
      <c r="J120" s="27">
        <v>0</v>
      </c>
      <c r="K120" s="5">
        <f t="shared" si="276"/>
        <v>0</v>
      </c>
      <c r="L120" s="173">
        <v>24097</v>
      </c>
      <c r="M120" s="27">
        <v>0</v>
      </c>
      <c r="N120" s="5">
        <f t="shared" si="277"/>
        <v>0</v>
      </c>
      <c r="O120" s="176">
        <v>23858</v>
      </c>
      <c r="P120" s="27">
        <v>0</v>
      </c>
      <c r="Q120" s="5">
        <f t="shared" si="278"/>
        <v>0</v>
      </c>
      <c r="R120" s="87" t="s">
        <v>191</v>
      </c>
      <c r="S120" s="3" t="s">
        <v>90</v>
      </c>
      <c r="T120" s="176">
        <v>23858</v>
      </c>
      <c r="U120" s="27">
        <v>0</v>
      </c>
      <c r="V120" s="5">
        <f t="shared" si="279"/>
        <v>0</v>
      </c>
      <c r="W120" s="176">
        <v>23568</v>
      </c>
      <c r="X120" s="27">
        <v>0</v>
      </c>
      <c r="Y120" s="5">
        <f t="shared" si="280"/>
        <v>0</v>
      </c>
      <c r="Z120" s="176">
        <v>23051</v>
      </c>
      <c r="AA120" s="27">
        <v>1</v>
      </c>
      <c r="AB120" s="5">
        <f t="shared" si="281"/>
        <v>4.3382065853975966</v>
      </c>
      <c r="AC120" s="176">
        <v>22829</v>
      </c>
      <c r="AD120" s="185">
        <v>0</v>
      </c>
      <c r="AE120" s="5">
        <f t="shared" si="282"/>
        <v>0</v>
      </c>
      <c r="AF120" s="176">
        <v>22829</v>
      </c>
      <c r="AG120" s="185">
        <v>0</v>
      </c>
      <c r="AH120" s="5">
        <f t="shared" si="283"/>
        <v>0</v>
      </c>
      <c r="AI120" s="87" t="s">
        <v>191</v>
      </c>
      <c r="AJ120" s="3" t="s">
        <v>146</v>
      </c>
      <c r="AK120" s="80">
        <f t="shared" si="284"/>
        <v>0</v>
      </c>
      <c r="AL120" s="81">
        <f t="shared" si="285"/>
        <v>0</v>
      </c>
      <c r="AM120" s="9">
        <f t="shared" si="286"/>
        <v>25490</v>
      </c>
      <c r="AN120" s="26">
        <f t="shared" si="287"/>
        <v>0</v>
      </c>
      <c r="AO120" s="13"/>
      <c r="AP120" s="13"/>
      <c r="AQ120" s="82">
        <f t="shared" si="288"/>
        <v>1</v>
      </c>
      <c r="AR120" s="26">
        <f t="shared" si="289"/>
        <v>0.2</v>
      </c>
      <c r="AS120" s="9">
        <f t="shared" si="137"/>
        <v>23227</v>
      </c>
      <c r="AT120" s="26">
        <f t="shared" si="234"/>
        <v>0.86106686184182202</v>
      </c>
      <c r="AU120" s="23"/>
      <c r="AV120" s="23"/>
      <c r="AW120" s="82">
        <f t="shared" si="138"/>
        <v>1</v>
      </c>
      <c r="AX120" s="26">
        <f t="shared" si="290"/>
        <v>0.1</v>
      </c>
      <c r="AY120" s="50">
        <f t="shared" si="291"/>
        <v>11613.5</v>
      </c>
      <c r="AZ120" s="26">
        <f t="shared" si="292"/>
        <v>0.86106686184182202</v>
      </c>
      <c r="BA120" s="11"/>
    </row>
    <row r="121" spans="1:54" ht="15.75" x14ac:dyDescent="0.2">
      <c r="A121" s="87" t="s">
        <v>191</v>
      </c>
      <c r="B121" s="3" t="s">
        <v>91</v>
      </c>
      <c r="C121" s="7">
        <v>26713</v>
      </c>
      <c r="D121" s="8">
        <v>1</v>
      </c>
      <c r="E121" s="5">
        <f t="shared" si="274"/>
        <v>3.7434956762624938</v>
      </c>
      <c r="F121" s="6">
        <v>26409</v>
      </c>
      <c r="G121" s="8">
        <v>0</v>
      </c>
      <c r="H121" s="5">
        <f t="shared" si="275"/>
        <v>0</v>
      </c>
      <c r="I121" s="72">
        <v>26010</v>
      </c>
      <c r="J121" s="27">
        <v>0</v>
      </c>
      <c r="K121" s="5">
        <f t="shared" si="276"/>
        <v>0</v>
      </c>
      <c r="L121" s="173">
        <v>26831</v>
      </c>
      <c r="M121" s="27">
        <v>0</v>
      </c>
      <c r="N121" s="5">
        <f t="shared" si="277"/>
        <v>0</v>
      </c>
      <c r="O121" s="176">
        <v>26164</v>
      </c>
      <c r="P121" s="27">
        <v>0</v>
      </c>
      <c r="Q121" s="5">
        <f t="shared" si="278"/>
        <v>0</v>
      </c>
      <c r="R121" s="87" t="s">
        <v>191</v>
      </c>
      <c r="S121" s="3" t="s">
        <v>91</v>
      </c>
      <c r="T121" s="176">
        <v>26164</v>
      </c>
      <c r="U121" s="27">
        <v>0</v>
      </c>
      <c r="V121" s="5">
        <f t="shared" si="279"/>
        <v>0</v>
      </c>
      <c r="W121" s="176">
        <v>25662</v>
      </c>
      <c r="X121" s="27">
        <v>0</v>
      </c>
      <c r="Y121" s="5">
        <f t="shared" si="280"/>
        <v>0</v>
      </c>
      <c r="Z121" s="176">
        <v>25052</v>
      </c>
      <c r="AA121" s="27">
        <v>0</v>
      </c>
      <c r="AB121" s="5">
        <f t="shared" si="281"/>
        <v>0</v>
      </c>
      <c r="AC121" s="176">
        <v>24725</v>
      </c>
      <c r="AD121" s="185">
        <v>0</v>
      </c>
      <c r="AE121" s="5">
        <f t="shared" si="282"/>
        <v>0</v>
      </c>
      <c r="AF121" s="176">
        <v>24725</v>
      </c>
      <c r="AG121" s="185">
        <v>0</v>
      </c>
      <c r="AH121" s="5">
        <f t="shared" si="283"/>
        <v>0</v>
      </c>
      <c r="AI121" s="87" t="s">
        <v>191</v>
      </c>
      <c r="AJ121" s="3" t="s">
        <v>91</v>
      </c>
      <c r="AK121" s="80">
        <f t="shared" si="284"/>
        <v>1</v>
      </c>
      <c r="AL121" s="81">
        <f t="shared" si="285"/>
        <v>0.2</v>
      </c>
      <c r="AM121" s="9">
        <f t="shared" si="286"/>
        <v>26425.4</v>
      </c>
      <c r="AN121" s="26">
        <f t="shared" si="287"/>
        <v>0.75684757846617268</v>
      </c>
      <c r="AO121" s="13"/>
      <c r="AP121" s="13"/>
      <c r="AQ121" s="82">
        <f t="shared" si="288"/>
        <v>0</v>
      </c>
      <c r="AR121" s="26">
        <f t="shared" si="289"/>
        <v>0</v>
      </c>
      <c r="AS121" s="9">
        <f t="shared" si="137"/>
        <v>25265.599999999999</v>
      </c>
      <c r="AT121" s="26">
        <f t="shared" si="234"/>
        <v>0</v>
      </c>
      <c r="AU121" s="23"/>
      <c r="AV121" s="23"/>
      <c r="AW121" s="82">
        <f t="shared" si="138"/>
        <v>1</v>
      </c>
      <c r="AX121" s="26">
        <f t="shared" si="290"/>
        <v>0.1</v>
      </c>
      <c r="AY121" s="50">
        <f t="shared" si="291"/>
        <v>12633.174349567626</v>
      </c>
      <c r="AZ121" s="26">
        <f t="shared" si="292"/>
        <v>0.79156668967702914</v>
      </c>
      <c r="BA121" s="11"/>
      <c r="BB121" s="2"/>
    </row>
    <row r="122" spans="1:54" ht="15.75" x14ac:dyDescent="0.2">
      <c r="A122" s="87" t="s">
        <v>191</v>
      </c>
      <c r="B122" s="3" t="s">
        <v>92</v>
      </c>
      <c r="C122" s="7">
        <v>31227</v>
      </c>
      <c r="D122" s="8">
        <v>0</v>
      </c>
      <c r="E122" s="5">
        <f t="shared" si="274"/>
        <v>0</v>
      </c>
      <c r="F122" s="6">
        <v>31304</v>
      </c>
      <c r="G122" s="8">
        <v>0</v>
      </c>
      <c r="H122" s="5">
        <f t="shared" si="275"/>
        <v>0</v>
      </c>
      <c r="I122" s="72">
        <v>31145</v>
      </c>
      <c r="J122" s="27">
        <v>0</v>
      </c>
      <c r="K122" s="5">
        <f t="shared" si="276"/>
        <v>0</v>
      </c>
      <c r="L122" s="173">
        <v>30193</v>
      </c>
      <c r="M122" s="27">
        <v>0</v>
      </c>
      <c r="N122" s="5">
        <f t="shared" si="277"/>
        <v>0</v>
      </c>
      <c r="O122" s="176">
        <v>29909</v>
      </c>
      <c r="P122" s="27">
        <v>0</v>
      </c>
      <c r="Q122" s="5">
        <f t="shared" si="278"/>
        <v>0</v>
      </c>
      <c r="R122" s="87" t="s">
        <v>191</v>
      </c>
      <c r="S122" s="3" t="s">
        <v>92</v>
      </c>
      <c r="T122" s="176">
        <v>29909</v>
      </c>
      <c r="U122" s="27">
        <v>0</v>
      </c>
      <c r="V122" s="5">
        <f t="shared" si="279"/>
        <v>0</v>
      </c>
      <c r="W122" s="176">
        <v>29791</v>
      </c>
      <c r="X122" s="27">
        <v>0</v>
      </c>
      <c r="Y122" s="5">
        <f t="shared" si="280"/>
        <v>0</v>
      </c>
      <c r="Z122" s="176">
        <v>29657</v>
      </c>
      <c r="AA122" s="27">
        <v>0</v>
      </c>
      <c r="AB122" s="5">
        <f t="shared" si="281"/>
        <v>0</v>
      </c>
      <c r="AC122" s="176">
        <v>29532</v>
      </c>
      <c r="AD122" s="185">
        <v>0</v>
      </c>
      <c r="AE122" s="5">
        <f t="shared" si="282"/>
        <v>0</v>
      </c>
      <c r="AF122" s="176">
        <v>29532</v>
      </c>
      <c r="AG122" s="185">
        <v>0</v>
      </c>
      <c r="AH122" s="5">
        <f t="shared" si="283"/>
        <v>0</v>
      </c>
      <c r="AI122" s="87" t="s">
        <v>191</v>
      </c>
      <c r="AJ122" s="3" t="s">
        <v>147</v>
      </c>
      <c r="AK122" s="80">
        <f t="shared" si="284"/>
        <v>0</v>
      </c>
      <c r="AL122" s="81">
        <f t="shared" si="285"/>
        <v>0</v>
      </c>
      <c r="AM122" s="9">
        <f t="shared" si="286"/>
        <v>30755.599999999999</v>
      </c>
      <c r="AN122" s="26">
        <f t="shared" si="287"/>
        <v>0</v>
      </c>
      <c r="AO122" s="13"/>
      <c r="AP122" s="13"/>
      <c r="AQ122" s="82">
        <f t="shared" si="288"/>
        <v>0</v>
      </c>
      <c r="AR122" s="26">
        <f t="shared" si="289"/>
        <v>0</v>
      </c>
      <c r="AS122" s="9">
        <f t="shared" si="137"/>
        <v>29684.2</v>
      </c>
      <c r="AT122" s="26">
        <f t="shared" si="234"/>
        <v>0</v>
      </c>
      <c r="AU122" s="23"/>
      <c r="AV122" s="23"/>
      <c r="AW122" s="82">
        <f t="shared" si="138"/>
        <v>0</v>
      </c>
      <c r="AX122" s="26">
        <f t="shared" si="290"/>
        <v>0</v>
      </c>
      <c r="AY122" s="50">
        <f t="shared" si="291"/>
        <v>14842.1</v>
      </c>
      <c r="AZ122" s="26">
        <f t="shared" si="292"/>
        <v>0</v>
      </c>
      <c r="BA122" s="11"/>
    </row>
    <row r="123" spans="1:54" ht="15.75" x14ac:dyDescent="0.2">
      <c r="A123" s="87" t="s">
        <v>191</v>
      </c>
      <c r="B123" s="3" t="s">
        <v>93</v>
      </c>
      <c r="C123" s="7">
        <v>60174</v>
      </c>
      <c r="D123" s="8">
        <v>1</v>
      </c>
      <c r="E123" s="5">
        <f t="shared" si="274"/>
        <v>1.6618473094692059</v>
      </c>
      <c r="F123" s="6">
        <v>60669</v>
      </c>
      <c r="G123" s="8">
        <v>0</v>
      </c>
      <c r="H123" s="5">
        <f t="shared" si="275"/>
        <v>0</v>
      </c>
      <c r="I123" s="72">
        <v>60813</v>
      </c>
      <c r="J123" s="27">
        <v>0</v>
      </c>
      <c r="K123" s="5">
        <f t="shared" si="276"/>
        <v>0</v>
      </c>
      <c r="L123" s="173">
        <v>62613</v>
      </c>
      <c r="M123" s="27">
        <v>1</v>
      </c>
      <c r="N123" s="5">
        <f t="shared" si="277"/>
        <v>1.5971124207432961</v>
      </c>
      <c r="O123" s="176">
        <v>62561</v>
      </c>
      <c r="P123" s="27">
        <v>1</v>
      </c>
      <c r="Q123" s="5">
        <f t="shared" si="278"/>
        <v>1.5984399226355077</v>
      </c>
      <c r="R123" s="87" t="s">
        <v>191</v>
      </c>
      <c r="S123" s="3" t="s">
        <v>93</v>
      </c>
      <c r="T123" s="176">
        <v>62561</v>
      </c>
      <c r="U123" s="27">
        <v>1</v>
      </c>
      <c r="V123" s="5">
        <f t="shared" si="279"/>
        <v>1.5984399226355077</v>
      </c>
      <c r="W123" s="176">
        <v>62885</v>
      </c>
      <c r="X123" s="27">
        <v>0</v>
      </c>
      <c r="Y123" s="5">
        <f t="shared" si="280"/>
        <v>0</v>
      </c>
      <c r="Z123" s="176">
        <v>63353</v>
      </c>
      <c r="AA123" s="27">
        <v>0</v>
      </c>
      <c r="AB123" s="5">
        <f t="shared" si="281"/>
        <v>0</v>
      </c>
      <c r="AC123" s="176">
        <v>63746</v>
      </c>
      <c r="AD123" s="185">
        <v>0</v>
      </c>
      <c r="AE123" s="5">
        <f t="shared" si="282"/>
        <v>0</v>
      </c>
      <c r="AF123" s="176">
        <v>63746</v>
      </c>
      <c r="AG123" s="185">
        <v>0</v>
      </c>
      <c r="AH123" s="5">
        <f t="shared" si="283"/>
        <v>0</v>
      </c>
      <c r="AI123" s="87" t="s">
        <v>191</v>
      </c>
      <c r="AJ123" s="3" t="s">
        <v>148</v>
      </c>
      <c r="AK123" s="80">
        <f t="shared" si="284"/>
        <v>3</v>
      </c>
      <c r="AL123" s="81">
        <f t="shared" si="285"/>
        <v>0.6</v>
      </c>
      <c r="AM123" s="9">
        <f t="shared" si="286"/>
        <v>61366</v>
      </c>
      <c r="AN123" s="26">
        <f t="shared" si="287"/>
        <v>0.97774011667698724</v>
      </c>
      <c r="AO123" s="13"/>
      <c r="AP123" s="13"/>
      <c r="AQ123" s="82">
        <f t="shared" si="288"/>
        <v>1</v>
      </c>
      <c r="AR123" s="26">
        <f t="shared" si="289"/>
        <v>0.2</v>
      </c>
      <c r="AS123" s="9">
        <f t="shared" si="137"/>
        <v>63258.2</v>
      </c>
      <c r="AT123" s="26">
        <f t="shared" si="234"/>
        <v>0.31616454467563099</v>
      </c>
      <c r="AU123" s="23"/>
      <c r="AV123" s="23"/>
      <c r="AW123" s="82">
        <f t="shared" si="138"/>
        <v>4</v>
      </c>
      <c r="AX123" s="26">
        <f t="shared" si="290"/>
        <v>0.4</v>
      </c>
      <c r="AY123" s="50">
        <f t="shared" si="291"/>
        <v>31629.425895973021</v>
      </c>
      <c r="AZ123" s="26">
        <f t="shared" si="292"/>
        <v>1.2646451482096834</v>
      </c>
      <c r="BA123" s="11"/>
    </row>
    <row r="124" spans="1:54" ht="15.75" x14ac:dyDescent="0.2">
      <c r="A124" s="87" t="s">
        <v>191</v>
      </c>
      <c r="B124" s="3" t="s">
        <v>94</v>
      </c>
      <c r="C124" s="7">
        <v>36214</v>
      </c>
      <c r="D124" s="8">
        <v>0</v>
      </c>
      <c r="E124" s="5">
        <f t="shared" si="274"/>
        <v>0</v>
      </c>
      <c r="F124" s="6">
        <v>36242</v>
      </c>
      <c r="G124" s="8">
        <v>0</v>
      </c>
      <c r="H124" s="5">
        <f t="shared" si="275"/>
        <v>0</v>
      </c>
      <c r="I124" s="72">
        <v>36264</v>
      </c>
      <c r="J124" s="27">
        <v>0</v>
      </c>
      <c r="K124" s="5">
        <f t="shared" si="276"/>
        <v>0</v>
      </c>
      <c r="L124" s="173">
        <v>36712</v>
      </c>
      <c r="M124" s="27">
        <v>0</v>
      </c>
      <c r="N124" s="5">
        <f t="shared" si="277"/>
        <v>0</v>
      </c>
      <c r="O124" s="176">
        <v>36939</v>
      </c>
      <c r="P124" s="27">
        <v>2</v>
      </c>
      <c r="Q124" s="5">
        <f t="shared" si="278"/>
        <v>5.4143317361054715</v>
      </c>
      <c r="R124" s="87" t="s">
        <v>191</v>
      </c>
      <c r="S124" s="3" t="s">
        <v>94</v>
      </c>
      <c r="T124" s="176">
        <v>36939</v>
      </c>
      <c r="U124" s="27">
        <v>0</v>
      </c>
      <c r="V124" s="5">
        <f t="shared" si="279"/>
        <v>0</v>
      </c>
      <c r="W124" s="176">
        <v>36873</v>
      </c>
      <c r="X124" s="27">
        <v>0</v>
      </c>
      <c r="Y124" s="5">
        <f t="shared" si="280"/>
        <v>0</v>
      </c>
      <c r="Z124" s="176">
        <v>37233</v>
      </c>
      <c r="AA124" s="27">
        <v>0</v>
      </c>
      <c r="AB124" s="5">
        <f t="shared" si="281"/>
        <v>0</v>
      </c>
      <c r="AC124" s="176">
        <v>37297</v>
      </c>
      <c r="AD124" s="185">
        <v>0</v>
      </c>
      <c r="AE124" s="5">
        <f t="shared" si="282"/>
        <v>0</v>
      </c>
      <c r="AF124" s="176">
        <v>37297</v>
      </c>
      <c r="AG124" s="185">
        <v>0</v>
      </c>
      <c r="AH124" s="5">
        <f t="shared" si="283"/>
        <v>0</v>
      </c>
      <c r="AI124" s="87" t="s">
        <v>191</v>
      </c>
      <c r="AJ124" s="3" t="s">
        <v>167</v>
      </c>
      <c r="AK124" s="80">
        <f t="shared" si="284"/>
        <v>2</v>
      </c>
      <c r="AL124" s="81">
        <f t="shared" si="285"/>
        <v>0.4</v>
      </c>
      <c r="AM124" s="9">
        <f t="shared" si="286"/>
        <v>36474.199999999997</v>
      </c>
      <c r="AN124" s="26">
        <f t="shared" si="287"/>
        <v>1.0966655882788383</v>
      </c>
      <c r="AO124" s="13"/>
      <c r="AP124" s="13"/>
      <c r="AQ124" s="82">
        <f t="shared" si="288"/>
        <v>0</v>
      </c>
      <c r="AR124" s="26">
        <f t="shared" si="289"/>
        <v>0</v>
      </c>
      <c r="AS124" s="9">
        <f t="shared" si="137"/>
        <v>37127.800000000003</v>
      </c>
      <c r="AT124" s="26">
        <f t="shared" si="234"/>
        <v>0</v>
      </c>
      <c r="AU124" s="23"/>
      <c r="AV124" s="23"/>
      <c r="AW124" s="82">
        <f t="shared" si="138"/>
        <v>2</v>
      </c>
      <c r="AX124" s="26">
        <f t="shared" si="290"/>
        <v>0.2</v>
      </c>
      <c r="AY124" s="50">
        <f t="shared" si="291"/>
        <v>18563.900000000001</v>
      </c>
      <c r="AZ124" s="26">
        <f t="shared" si="292"/>
        <v>1.0773598220201575</v>
      </c>
      <c r="BA124" s="11"/>
    </row>
    <row r="125" spans="1:54" ht="15.75" x14ac:dyDescent="0.2">
      <c r="A125" s="104"/>
      <c r="B125" s="14" t="s">
        <v>9</v>
      </c>
      <c r="C125" s="99">
        <f>SUM(C117:C124)</f>
        <v>231717</v>
      </c>
      <c r="D125" s="100">
        <f>SUM(D117:D124)</f>
        <v>2</v>
      </c>
      <c r="E125" s="18">
        <f>SUM(D125/C125)*100000</f>
        <v>0.86312182533003623</v>
      </c>
      <c r="F125" s="21">
        <f>SUM(F117:F124)</f>
        <v>231490</v>
      </c>
      <c r="G125" s="20">
        <f>SUM(G117:G124)</f>
        <v>0</v>
      </c>
      <c r="H125" s="98">
        <f t="shared" ref="H125" si="293">G125/F125*100000</f>
        <v>0</v>
      </c>
      <c r="I125" s="99">
        <f>SUM(I117:I124)</f>
        <v>230189</v>
      </c>
      <c r="J125" s="100">
        <f>SUM(J117:J124)</f>
        <v>0</v>
      </c>
      <c r="K125" s="18">
        <f t="shared" si="276"/>
        <v>0</v>
      </c>
      <c r="L125" s="99">
        <f>SUM(L117:L124)</f>
        <v>229783</v>
      </c>
      <c r="M125" s="100">
        <f>SUM(M117:M124)</f>
        <v>1</v>
      </c>
      <c r="N125" s="18">
        <f t="shared" si="277"/>
        <v>0.43519320402292594</v>
      </c>
      <c r="O125" s="99">
        <f>SUM(O117:O124)</f>
        <v>228736</v>
      </c>
      <c r="P125" s="100">
        <f>SUM(P117:P124)</f>
        <v>3</v>
      </c>
      <c r="Q125" s="18">
        <f t="shared" si="278"/>
        <v>1.3115556799104644</v>
      </c>
      <c r="R125" s="104"/>
      <c r="S125" s="14" t="s">
        <v>9</v>
      </c>
      <c r="T125" s="99">
        <f>SUM(T117:T124)</f>
        <v>228736</v>
      </c>
      <c r="U125" s="100">
        <f>SUM(U117:U124)</f>
        <v>1</v>
      </c>
      <c r="V125" s="18">
        <f t="shared" si="279"/>
        <v>0.43718522663682152</v>
      </c>
      <c r="W125" s="99">
        <f>SUM(W117:W124)</f>
        <v>227907</v>
      </c>
      <c r="X125" s="100">
        <f>SUM(X117:X124)</f>
        <v>0</v>
      </c>
      <c r="Y125" s="18">
        <f t="shared" si="280"/>
        <v>0</v>
      </c>
      <c r="Z125" s="99">
        <f>SUM(Z117:Z124)</f>
        <v>227522</v>
      </c>
      <c r="AA125" s="100">
        <f>SUM(AA117:AA124)</f>
        <v>2</v>
      </c>
      <c r="AB125" s="18">
        <f t="shared" si="281"/>
        <v>0.8790358734539957</v>
      </c>
      <c r="AC125" s="99">
        <f>SUM(AC117:AC124)</f>
        <v>227067</v>
      </c>
      <c r="AD125" s="100">
        <f>SUM(AD117:AD124)</f>
        <v>0</v>
      </c>
      <c r="AE125" s="18">
        <f t="shared" si="282"/>
        <v>0</v>
      </c>
      <c r="AF125" s="99">
        <f>SUM(AF117:AF124)</f>
        <v>227067</v>
      </c>
      <c r="AG125" s="100">
        <f>SUM(AG117:AG124)</f>
        <v>0</v>
      </c>
      <c r="AH125" s="18">
        <f t="shared" si="283"/>
        <v>0</v>
      </c>
      <c r="AI125" s="139"/>
      <c r="AJ125" s="140" t="s">
        <v>9</v>
      </c>
      <c r="AK125" s="110">
        <f t="shared" ref="AK125" si="294">SUM(AK117:AK124)</f>
        <v>6</v>
      </c>
      <c r="AL125" s="111">
        <f t="shared" si="285"/>
        <v>1.2</v>
      </c>
      <c r="AM125" s="112">
        <f>(C125+F125+I125+L125+O125)/5</f>
        <v>230383</v>
      </c>
      <c r="AN125" s="113">
        <f t="shared" si="287"/>
        <v>0.52087176571187976</v>
      </c>
      <c r="AO125" s="114"/>
      <c r="AP125" s="114"/>
      <c r="AQ125" s="110">
        <f t="shared" si="288"/>
        <v>3</v>
      </c>
      <c r="AR125" s="113">
        <f t="shared" si="289"/>
        <v>0.6</v>
      </c>
      <c r="AS125" s="112">
        <f t="shared" si="137"/>
        <v>227659.8</v>
      </c>
      <c r="AT125" s="113">
        <f t="shared" si="234"/>
        <v>0.26355114078111291</v>
      </c>
      <c r="AU125" s="115"/>
      <c r="AV125" s="115"/>
      <c r="AW125" s="110">
        <f t="shared" si="138"/>
        <v>9</v>
      </c>
      <c r="AX125" s="113">
        <f t="shared" si="290"/>
        <v>0.9</v>
      </c>
      <c r="AY125" s="116">
        <f t="shared" si="291"/>
        <v>113830.02983150294</v>
      </c>
      <c r="AZ125" s="113">
        <f t="shared" si="292"/>
        <v>0.79065252054508495</v>
      </c>
      <c r="BA125" s="117"/>
    </row>
    <row r="126" spans="1:54" ht="15.75" customHeight="1" x14ac:dyDescent="0.2">
      <c r="A126" s="202" t="s">
        <v>212</v>
      </c>
      <c r="B126" s="200" t="s">
        <v>0</v>
      </c>
      <c r="C126" s="192" t="s">
        <v>124</v>
      </c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4"/>
      <c r="R126" s="188" t="s">
        <v>212</v>
      </c>
      <c r="S126" s="189" t="s">
        <v>0</v>
      </c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88" t="s">
        <v>221</v>
      </c>
      <c r="AJ126" s="189" t="s">
        <v>0</v>
      </c>
      <c r="AK126" s="96" t="s">
        <v>128</v>
      </c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118"/>
      <c r="AW126" s="96" t="s">
        <v>129</v>
      </c>
      <c r="AX126" s="96"/>
      <c r="AY126" s="96"/>
      <c r="AZ126" s="96"/>
      <c r="BA126" s="96"/>
    </row>
    <row r="127" spans="1:54" ht="15.75" x14ac:dyDescent="0.2">
      <c r="A127" s="202"/>
      <c r="B127" s="200"/>
      <c r="C127" s="145"/>
      <c r="D127" s="146">
        <v>2017</v>
      </c>
      <c r="E127" s="147"/>
      <c r="F127" s="145"/>
      <c r="G127" s="146">
        <v>2018</v>
      </c>
      <c r="H127" s="147"/>
      <c r="I127" s="145"/>
      <c r="J127" s="146">
        <v>2019</v>
      </c>
      <c r="K127" s="147"/>
      <c r="L127" s="145"/>
      <c r="M127" s="146">
        <v>2020</v>
      </c>
      <c r="N127" s="144"/>
      <c r="O127" s="145"/>
      <c r="P127" s="146">
        <v>2021</v>
      </c>
      <c r="Q127" s="144"/>
      <c r="R127" s="188"/>
      <c r="S127" s="189"/>
      <c r="T127" s="145"/>
      <c r="U127" s="146">
        <v>2022</v>
      </c>
      <c r="V127" s="144"/>
      <c r="W127" s="145"/>
      <c r="X127" s="146">
        <v>2023</v>
      </c>
      <c r="Y127" s="144"/>
      <c r="Z127" s="145"/>
      <c r="AA127" s="146">
        <v>2024</v>
      </c>
      <c r="AB127" s="144"/>
      <c r="AC127" s="145"/>
      <c r="AD127" s="146">
        <v>2025</v>
      </c>
      <c r="AE127" s="144"/>
      <c r="AF127" s="145"/>
      <c r="AG127" s="146" t="s">
        <v>237</v>
      </c>
      <c r="AH127" s="144"/>
      <c r="AI127" s="188"/>
      <c r="AJ127" s="189"/>
      <c r="AK127" s="158"/>
      <c r="AL127" s="159"/>
      <c r="AM127" s="162" t="s">
        <v>231</v>
      </c>
      <c r="AN127" s="162"/>
      <c r="AO127" s="163"/>
      <c r="AP127" s="164"/>
      <c r="AQ127" s="165"/>
      <c r="AR127" s="166"/>
      <c r="AS127" s="166" t="s">
        <v>232</v>
      </c>
      <c r="AT127" s="166"/>
      <c r="AU127" s="167"/>
      <c r="AV127" s="168"/>
      <c r="AW127" s="169"/>
      <c r="AX127" s="170"/>
      <c r="AY127" s="170" t="s">
        <v>233</v>
      </c>
      <c r="AZ127" s="160"/>
      <c r="BA127" s="161"/>
    </row>
    <row r="128" spans="1:54" ht="68.099999999999994" customHeight="1" x14ac:dyDescent="0.2">
      <c r="A128" s="202"/>
      <c r="B128" s="200"/>
      <c r="C128" s="142" t="s">
        <v>216</v>
      </c>
      <c r="D128" s="142" t="s">
        <v>208</v>
      </c>
      <c r="E128" s="143" t="s">
        <v>211</v>
      </c>
      <c r="F128" s="142" t="s">
        <v>217</v>
      </c>
      <c r="G128" s="142" t="s">
        <v>208</v>
      </c>
      <c r="H128" s="143" t="s">
        <v>211</v>
      </c>
      <c r="I128" s="142" t="s">
        <v>218</v>
      </c>
      <c r="J128" s="142" t="s">
        <v>208</v>
      </c>
      <c r="K128" s="143" t="s">
        <v>211</v>
      </c>
      <c r="L128" s="142" t="s">
        <v>224</v>
      </c>
      <c r="M128" s="142" t="s">
        <v>208</v>
      </c>
      <c r="N128" s="143" t="s">
        <v>211</v>
      </c>
      <c r="O128" s="142" t="s">
        <v>225</v>
      </c>
      <c r="P128" s="142" t="s">
        <v>208</v>
      </c>
      <c r="Q128" s="143" t="s">
        <v>211</v>
      </c>
      <c r="R128" s="188"/>
      <c r="S128" s="189"/>
      <c r="T128" s="142" t="s">
        <v>226</v>
      </c>
      <c r="U128" s="142" t="s">
        <v>208</v>
      </c>
      <c r="V128" s="143" t="s">
        <v>211</v>
      </c>
      <c r="W128" s="142" t="s">
        <v>228</v>
      </c>
      <c r="X128" s="142" t="s">
        <v>208</v>
      </c>
      <c r="Y128" s="143" t="s">
        <v>211</v>
      </c>
      <c r="Z128" s="142" t="s">
        <v>230</v>
      </c>
      <c r="AA128" s="142" t="s">
        <v>208</v>
      </c>
      <c r="AB128" s="143" t="s">
        <v>211</v>
      </c>
      <c r="AC128" s="142" t="s">
        <v>229</v>
      </c>
      <c r="AD128" s="142" t="s">
        <v>208</v>
      </c>
      <c r="AE128" s="143" t="s">
        <v>211</v>
      </c>
      <c r="AF128" s="142" t="s">
        <v>229</v>
      </c>
      <c r="AG128" s="142" t="s">
        <v>208</v>
      </c>
      <c r="AH128" s="143" t="s">
        <v>211</v>
      </c>
      <c r="AI128" s="188"/>
      <c r="AJ128" s="189"/>
      <c r="AK128" s="151" t="s">
        <v>213</v>
      </c>
      <c r="AL128" s="151" t="s">
        <v>170</v>
      </c>
      <c r="AM128" s="152" t="s">
        <v>130</v>
      </c>
      <c r="AN128" s="151" t="s">
        <v>169</v>
      </c>
      <c r="AO128" s="151" t="s">
        <v>171</v>
      </c>
      <c r="AP128" s="153"/>
      <c r="AQ128" s="154" t="s">
        <v>213</v>
      </c>
      <c r="AR128" s="154" t="s">
        <v>170</v>
      </c>
      <c r="AS128" s="155" t="s">
        <v>130</v>
      </c>
      <c r="AT128" s="154" t="s">
        <v>131</v>
      </c>
      <c r="AU128" s="154" t="s">
        <v>171</v>
      </c>
      <c r="AV128" s="153"/>
      <c r="AW128" s="156" t="s">
        <v>213</v>
      </c>
      <c r="AX128" s="156" t="s">
        <v>170</v>
      </c>
      <c r="AY128" s="157" t="s">
        <v>132</v>
      </c>
      <c r="AZ128" s="156" t="s">
        <v>133</v>
      </c>
      <c r="BA128" s="156" t="s">
        <v>172</v>
      </c>
    </row>
    <row r="129" spans="1:53" ht="15.75" x14ac:dyDescent="0.2">
      <c r="A129" s="102"/>
      <c r="B129" s="94" t="s">
        <v>187</v>
      </c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102"/>
      <c r="S129" s="94" t="s">
        <v>187</v>
      </c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102"/>
      <c r="AJ129" s="94" t="s">
        <v>187</v>
      </c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</row>
    <row r="130" spans="1:53" ht="15.75" x14ac:dyDescent="0.2">
      <c r="A130" s="103" t="s">
        <v>204</v>
      </c>
      <c r="B130" s="3" t="s">
        <v>95</v>
      </c>
      <c r="C130" s="7">
        <v>19485</v>
      </c>
      <c r="D130" s="8">
        <v>0</v>
      </c>
      <c r="E130" s="5">
        <f t="shared" ref="E130:E139" si="295">D130/C130*100000</f>
        <v>0</v>
      </c>
      <c r="F130" s="6">
        <v>19215</v>
      </c>
      <c r="G130" s="8">
        <v>0</v>
      </c>
      <c r="H130" s="5">
        <f>(G130/F130)*100000</f>
        <v>0</v>
      </c>
      <c r="I130" s="72">
        <v>19202</v>
      </c>
      <c r="J130" s="27">
        <v>0</v>
      </c>
      <c r="K130" s="5">
        <f>(J130/I130)*100000</f>
        <v>0</v>
      </c>
      <c r="L130" s="173">
        <v>18903</v>
      </c>
      <c r="M130" s="27">
        <v>0</v>
      </c>
      <c r="N130" s="5">
        <f>(M130/L130)*100000</f>
        <v>0</v>
      </c>
      <c r="O130" s="176">
        <v>18932</v>
      </c>
      <c r="P130" s="27">
        <v>0</v>
      </c>
      <c r="Q130" s="5">
        <f>(P130/O130)*100000</f>
        <v>0</v>
      </c>
      <c r="R130" s="103" t="s">
        <v>204</v>
      </c>
      <c r="S130" s="3" t="s">
        <v>95</v>
      </c>
      <c r="T130" s="176">
        <v>18932</v>
      </c>
      <c r="U130" s="27">
        <v>0</v>
      </c>
      <c r="V130" s="5">
        <f t="shared" ref="V130:V140" si="296">(U130/T130)*100000</f>
        <v>0</v>
      </c>
      <c r="W130" s="176">
        <v>19067</v>
      </c>
      <c r="X130" s="27">
        <v>0</v>
      </c>
      <c r="Y130" s="5">
        <f t="shared" ref="Y130:Y140" si="297">(X130/W130)*100000</f>
        <v>0</v>
      </c>
      <c r="Z130" s="176">
        <v>19239</v>
      </c>
      <c r="AA130" s="27">
        <v>0</v>
      </c>
      <c r="AB130" s="5">
        <f t="shared" ref="AB130:AB140" si="298">(AA130/Z130)*100000</f>
        <v>0</v>
      </c>
      <c r="AC130" s="176">
        <v>19423</v>
      </c>
      <c r="AD130" s="185">
        <v>0</v>
      </c>
      <c r="AE130" s="5">
        <f t="shared" ref="AE130:AE140" si="299">(AD130/AC130)*100000</f>
        <v>0</v>
      </c>
      <c r="AF130" s="176">
        <v>19423</v>
      </c>
      <c r="AG130" s="185">
        <v>0</v>
      </c>
      <c r="AH130" s="5">
        <f>(AG130/AF130)*100000</f>
        <v>0</v>
      </c>
      <c r="AI130" s="103" t="s">
        <v>204</v>
      </c>
      <c r="AJ130" s="3" t="s">
        <v>95</v>
      </c>
      <c r="AK130" s="80">
        <f>D130+G130+J130+M130+P130</f>
        <v>0</v>
      </c>
      <c r="AL130" s="82">
        <f>AK130/5</f>
        <v>0</v>
      </c>
      <c r="AM130" s="9">
        <f>(C130+F130+I130+L130+O130)/5</f>
        <v>19147.400000000001</v>
      </c>
      <c r="AN130" s="26">
        <f>(AL130/AM130)*100000</f>
        <v>0</v>
      </c>
      <c r="AO130" s="197">
        <f>SUM(AK130,AK131,AK132,AK133,AK134,AK135,AK136,AK137,AK138,AK139,)</f>
        <v>12</v>
      </c>
      <c r="AP130" s="13"/>
      <c r="AQ130" s="82">
        <f t="shared" ref="AQ130:AQ140" si="300">U130+X130+AA130+AD130+AG130</f>
        <v>0</v>
      </c>
      <c r="AR130" s="26">
        <f t="shared" si="289"/>
        <v>0</v>
      </c>
      <c r="AS130" s="9">
        <f t="shared" ref="AS130:AS139" si="301">SUM(T130,W130,Z130,AC130,AF130)/5</f>
        <v>19216.8</v>
      </c>
      <c r="AT130" s="26">
        <f t="shared" si="234"/>
        <v>0</v>
      </c>
      <c r="AU130" s="197">
        <f>SUM(AQ130:AQ139)</f>
        <v>9</v>
      </c>
      <c r="AV130" s="23"/>
      <c r="AW130" s="82">
        <f t="shared" ref="AW130:AW140" si="302">AK130+AQ130</f>
        <v>0</v>
      </c>
      <c r="AX130" s="26">
        <f t="shared" si="290"/>
        <v>0</v>
      </c>
      <c r="AY130" s="50">
        <f t="shared" ref="AY130:AY140" si="303">SUM(B130,E130,H130,K130,N130,T130,W130,Z130,AC130,AF130)/10</f>
        <v>9608.4</v>
      </c>
      <c r="AZ130" s="26">
        <f>(AX130/AY130)*100000</f>
        <v>0</v>
      </c>
      <c r="BA130" s="197">
        <f>SUM(AO130,AU130)</f>
        <v>21</v>
      </c>
    </row>
    <row r="131" spans="1:53" ht="15.75" x14ac:dyDescent="0.2">
      <c r="A131" s="103" t="s">
        <v>204</v>
      </c>
      <c r="B131" s="3" t="s">
        <v>96</v>
      </c>
      <c r="C131" s="7">
        <v>15750</v>
      </c>
      <c r="D131" s="8">
        <v>0</v>
      </c>
      <c r="E131" s="5">
        <f t="shared" si="295"/>
        <v>0</v>
      </c>
      <c r="F131" s="6">
        <v>15888</v>
      </c>
      <c r="G131" s="8">
        <v>0</v>
      </c>
      <c r="H131" s="5">
        <f t="shared" ref="H131:H139" si="304">(G131/F131)*100000</f>
        <v>0</v>
      </c>
      <c r="I131" s="72">
        <v>16159</v>
      </c>
      <c r="J131" s="27">
        <v>0</v>
      </c>
      <c r="K131" s="5">
        <f t="shared" ref="K131:K139" si="305">(J131/I131)*100000</f>
        <v>0</v>
      </c>
      <c r="L131" s="173">
        <v>15941</v>
      </c>
      <c r="M131" s="27">
        <v>0</v>
      </c>
      <c r="N131" s="5">
        <f t="shared" ref="N131:N139" si="306">(M131/L131)*100000</f>
        <v>0</v>
      </c>
      <c r="O131" s="176">
        <v>15866</v>
      </c>
      <c r="P131" s="27">
        <v>0</v>
      </c>
      <c r="Q131" s="5">
        <f t="shared" ref="Q131:Q139" si="307">(P131/O131)*100000</f>
        <v>0</v>
      </c>
      <c r="R131" s="103" t="s">
        <v>204</v>
      </c>
      <c r="S131" s="3" t="s">
        <v>96</v>
      </c>
      <c r="T131" s="176">
        <v>15866</v>
      </c>
      <c r="U131" s="27">
        <v>0</v>
      </c>
      <c r="V131" s="5">
        <f t="shared" si="296"/>
        <v>0</v>
      </c>
      <c r="W131" s="176">
        <v>15920</v>
      </c>
      <c r="X131" s="27">
        <v>0</v>
      </c>
      <c r="Y131" s="5">
        <f t="shared" si="297"/>
        <v>0</v>
      </c>
      <c r="Z131" s="176">
        <v>15948</v>
      </c>
      <c r="AA131" s="27">
        <v>0</v>
      </c>
      <c r="AB131" s="5">
        <f t="shared" si="298"/>
        <v>0</v>
      </c>
      <c r="AC131" s="176">
        <v>16205</v>
      </c>
      <c r="AD131" s="185">
        <v>0</v>
      </c>
      <c r="AE131" s="5">
        <f t="shared" si="299"/>
        <v>0</v>
      </c>
      <c r="AF131" s="176">
        <v>16205</v>
      </c>
      <c r="AG131" s="185">
        <v>0</v>
      </c>
      <c r="AH131" s="5">
        <f t="shared" ref="AH131:AH139" si="308">(AG131/AF131)*100000</f>
        <v>0</v>
      </c>
      <c r="AI131" s="103" t="s">
        <v>204</v>
      </c>
      <c r="AJ131" s="3" t="s">
        <v>96</v>
      </c>
      <c r="AK131" s="80">
        <f t="shared" ref="AK131:AK140" si="309">D131+G131+J131+M131+P131</f>
        <v>0</v>
      </c>
      <c r="AL131" s="82">
        <f t="shared" ref="AL131:AL140" si="310">AK131/5</f>
        <v>0</v>
      </c>
      <c r="AM131" s="9">
        <f t="shared" ref="AM131:AM140" si="311">(C131+F131+I131+L131+O131)/5</f>
        <v>15920.8</v>
      </c>
      <c r="AN131" s="26">
        <f t="shared" ref="AN131:AN139" si="312">(AL131/AM131)*100000</f>
        <v>0</v>
      </c>
      <c r="AO131" s="197"/>
      <c r="AP131" s="13"/>
      <c r="AQ131" s="82">
        <f t="shared" si="300"/>
        <v>0</v>
      </c>
      <c r="AR131" s="26">
        <f t="shared" si="289"/>
        <v>0</v>
      </c>
      <c r="AS131" s="9">
        <f t="shared" si="301"/>
        <v>16028.8</v>
      </c>
      <c r="AT131" s="26">
        <f t="shared" si="234"/>
        <v>0</v>
      </c>
      <c r="AU131" s="197"/>
      <c r="AV131" s="23"/>
      <c r="AW131" s="82">
        <f t="shared" si="302"/>
        <v>0</v>
      </c>
      <c r="AX131" s="26">
        <f t="shared" si="290"/>
        <v>0</v>
      </c>
      <c r="AY131" s="50">
        <f t="shared" si="303"/>
        <v>8014.4</v>
      </c>
      <c r="AZ131" s="26">
        <f t="shared" ref="AZ131:AZ140" si="313">(AX131/AY131)*100000</f>
        <v>0</v>
      </c>
      <c r="BA131" s="197"/>
    </row>
    <row r="132" spans="1:53" ht="15.75" x14ac:dyDescent="0.2">
      <c r="A132" s="103" t="s">
        <v>204</v>
      </c>
      <c r="B132" s="3" t="s">
        <v>97</v>
      </c>
      <c r="C132" s="7">
        <v>10276</v>
      </c>
      <c r="D132" s="8">
        <v>0</v>
      </c>
      <c r="E132" s="5">
        <f t="shared" si="295"/>
        <v>0</v>
      </c>
      <c r="F132" s="6">
        <v>10206</v>
      </c>
      <c r="G132" s="8">
        <v>0</v>
      </c>
      <c r="H132" s="5">
        <f t="shared" si="304"/>
        <v>0</v>
      </c>
      <c r="I132" s="72">
        <v>10218</v>
      </c>
      <c r="J132" s="27">
        <v>1</v>
      </c>
      <c r="K132" s="5">
        <f t="shared" si="305"/>
        <v>9.7866510080250535</v>
      </c>
      <c r="L132" s="173">
        <v>9253</v>
      </c>
      <c r="M132" s="27">
        <v>1</v>
      </c>
      <c r="N132" s="5">
        <f t="shared" si="306"/>
        <v>10.807305738679347</v>
      </c>
      <c r="O132" s="176">
        <v>9265</v>
      </c>
      <c r="P132" s="27">
        <v>0</v>
      </c>
      <c r="Q132" s="5">
        <f t="shared" si="307"/>
        <v>0</v>
      </c>
      <c r="R132" s="103" t="s">
        <v>204</v>
      </c>
      <c r="S132" s="3" t="s">
        <v>97</v>
      </c>
      <c r="T132" s="176">
        <v>9265</v>
      </c>
      <c r="U132" s="27">
        <v>0</v>
      </c>
      <c r="V132" s="5">
        <f t="shared" si="296"/>
        <v>0</v>
      </c>
      <c r="W132" s="176">
        <v>9123</v>
      </c>
      <c r="X132" s="27">
        <v>0</v>
      </c>
      <c r="Y132" s="5">
        <f t="shared" si="297"/>
        <v>0</v>
      </c>
      <c r="Z132" s="176">
        <v>9183</v>
      </c>
      <c r="AA132" s="27">
        <v>0</v>
      </c>
      <c r="AB132" s="5">
        <f t="shared" si="298"/>
        <v>0</v>
      </c>
      <c r="AC132" s="176">
        <v>9139</v>
      </c>
      <c r="AD132" s="185">
        <v>0</v>
      </c>
      <c r="AE132" s="5">
        <f t="shared" si="299"/>
        <v>0</v>
      </c>
      <c r="AF132" s="176">
        <v>9139</v>
      </c>
      <c r="AG132" s="185">
        <v>0</v>
      </c>
      <c r="AH132" s="5">
        <f t="shared" si="308"/>
        <v>0</v>
      </c>
      <c r="AI132" s="103" t="s">
        <v>204</v>
      </c>
      <c r="AJ132" s="3" t="s">
        <v>97</v>
      </c>
      <c r="AK132" s="80">
        <f t="shared" si="309"/>
        <v>2</v>
      </c>
      <c r="AL132" s="82">
        <f t="shared" si="310"/>
        <v>0.4</v>
      </c>
      <c r="AM132" s="9">
        <f t="shared" si="311"/>
        <v>9843.6</v>
      </c>
      <c r="AN132" s="26">
        <f t="shared" si="312"/>
        <v>4.063553984314682</v>
      </c>
      <c r="AO132" s="197"/>
      <c r="AP132" s="13"/>
      <c r="AQ132" s="82">
        <f t="shared" si="300"/>
        <v>0</v>
      </c>
      <c r="AR132" s="26">
        <f t="shared" si="289"/>
        <v>0</v>
      </c>
      <c r="AS132" s="9">
        <f t="shared" si="301"/>
        <v>9169.7999999999993</v>
      </c>
      <c r="AT132" s="26">
        <f t="shared" si="234"/>
        <v>0</v>
      </c>
      <c r="AU132" s="197"/>
      <c r="AV132" s="23"/>
      <c r="AW132" s="82">
        <f t="shared" si="302"/>
        <v>2</v>
      </c>
      <c r="AX132" s="26">
        <f t="shared" si="290"/>
        <v>0.2</v>
      </c>
      <c r="AY132" s="50">
        <f t="shared" si="303"/>
        <v>4586.9593956746703</v>
      </c>
      <c r="AZ132" s="26">
        <f t="shared" si="313"/>
        <v>4.3601868416056284</v>
      </c>
      <c r="BA132" s="197"/>
    </row>
    <row r="133" spans="1:53" ht="15.75" x14ac:dyDescent="0.2">
      <c r="A133" s="103" t="s">
        <v>204</v>
      </c>
      <c r="B133" s="3" t="s">
        <v>98</v>
      </c>
      <c r="C133" s="7">
        <v>6706</v>
      </c>
      <c r="D133" s="8">
        <v>0</v>
      </c>
      <c r="E133" s="5">
        <f t="shared" si="295"/>
        <v>0</v>
      </c>
      <c r="F133" s="6">
        <v>6659</v>
      </c>
      <c r="G133" s="8">
        <v>0</v>
      </c>
      <c r="H133" s="5">
        <f t="shared" si="304"/>
        <v>0</v>
      </c>
      <c r="I133" s="72">
        <v>6614</v>
      </c>
      <c r="J133" s="27">
        <v>0</v>
      </c>
      <c r="K133" s="5">
        <f t="shared" si="305"/>
        <v>0</v>
      </c>
      <c r="L133" s="173">
        <v>5888</v>
      </c>
      <c r="M133" s="27">
        <v>0</v>
      </c>
      <c r="N133" s="5">
        <f t="shared" si="306"/>
        <v>0</v>
      </c>
      <c r="O133" s="176">
        <v>5879</v>
      </c>
      <c r="P133" s="27">
        <v>0</v>
      </c>
      <c r="Q133" s="5">
        <f t="shared" si="307"/>
        <v>0</v>
      </c>
      <c r="R133" s="103" t="s">
        <v>204</v>
      </c>
      <c r="S133" s="3" t="s">
        <v>98</v>
      </c>
      <c r="T133" s="176">
        <v>5879</v>
      </c>
      <c r="U133" s="27">
        <v>0</v>
      </c>
      <c r="V133" s="5">
        <f t="shared" si="296"/>
        <v>0</v>
      </c>
      <c r="W133" s="176">
        <v>5946</v>
      </c>
      <c r="X133" s="27">
        <v>0</v>
      </c>
      <c r="Y133" s="5">
        <f t="shared" si="297"/>
        <v>0</v>
      </c>
      <c r="Z133" s="176">
        <v>6047</v>
      </c>
      <c r="AA133" s="27">
        <v>0</v>
      </c>
      <c r="AB133" s="5">
        <f t="shared" si="298"/>
        <v>0</v>
      </c>
      <c r="AC133" s="176">
        <v>5992</v>
      </c>
      <c r="AD133" s="185">
        <v>0</v>
      </c>
      <c r="AE133" s="5">
        <f t="shared" si="299"/>
        <v>0</v>
      </c>
      <c r="AF133" s="176">
        <v>5992</v>
      </c>
      <c r="AG133" s="185">
        <v>0</v>
      </c>
      <c r="AH133" s="5">
        <f t="shared" si="308"/>
        <v>0</v>
      </c>
      <c r="AI133" s="103" t="s">
        <v>204</v>
      </c>
      <c r="AJ133" s="3" t="s">
        <v>98</v>
      </c>
      <c r="AK133" s="80">
        <f t="shared" si="309"/>
        <v>0</v>
      </c>
      <c r="AL133" s="82">
        <f t="shared" si="310"/>
        <v>0</v>
      </c>
      <c r="AM133" s="9">
        <f t="shared" si="311"/>
        <v>6349.2</v>
      </c>
      <c r="AN133" s="26">
        <f t="shared" si="312"/>
        <v>0</v>
      </c>
      <c r="AO133" s="197"/>
      <c r="AP133" s="13"/>
      <c r="AQ133" s="82">
        <f t="shared" si="300"/>
        <v>0</v>
      </c>
      <c r="AR133" s="26">
        <f t="shared" si="289"/>
        <v>0</v>
      </c>
      <c r="AS133" s="9">
        <f t="shared" si="301"/>
        <v>5971.2</v>
      </c>
      <c r="AT133" s="26">
        <f t="shared" si="234"/>
        <v>0</v>
      </c>
      <c r="AU133" s="197"/>
      <c r="AV133" s="23"/>
      <c r="AW133" s="82">
        <f>AK133+AQ133</f>
        <v>0</v>
      </c>
      <c r="AX133" s="26">
        <f t="shared" si="290"/>
        <v>0</v>
      </c>
      <c r="AY133" s="50">
        <f t="shared" si="303"/>
        <v>2985.6</v>
      </c>
      <c r="AZ133" s="26">
        <f t="shared" si="313"/>
        <v>0</v>
      </c>
      <c r="BA133" s="197"/>
    </row>
    <row r="134" spans="1:53" ht="15.75" x14ac:dyDescent="0.2">
      <c r="A134" s="103" t="s">
        <v>204</v>
      </c>
      <c r="B134" s="3" t="s">
        <v>99</v>
      </c>
      <c r="C134" s="7">
        <v>11065</v>
      </c>
      <c r="D134" s="8">
        <v>0</v>
      </c>
      <c r="E134" s="5">
        <f t="shared" si="295"/>
        <v>0</v>
      </c>
      <c r="F134" s="6">
        <v>11049</v>
      </c>
      <c r="G134" s="8">
        <v>0</v>
      </c>
      <c r="H134" s="5">
        <f t="shared" si="304"/>
        <v>0</v>
      </c>
      <c r="I134" s="72">
        <v>10941</v>
      </c>
      <c r="J134" s="27">
        <v>0</v>
      </c>
      <c r="K134" s="5">
        <f t="shared" si="305"/>
        <v>0</v>
      </c>
      <c r="L134" s="173">
        <v>11107</v>
      </c>
      <c r="M134" s="27">
        <v>0</v>
      </c>
      <c r="N134" s="5">
        <f t="shared" si="306"/>
        <v>0</v>
      </c>
      <c r="O134" s="176">
        <v>11291</v>
      </c>
      <c r="P134" s="27">
        <v>0</v>
      </c>
      <c r="Q134" s="5">
        <f t="shared" si="307"/>
        <v>0</v>
      </c>
      <c r="R134" s="103" t="s">
        <v>204</v>
      </c>
      <c r="S134" s="3" t="s">
        <v>99</v>
      </c>
      <c r="T134" s="176">
        <v>11291</v>
      </c>
      <c r="U134" s="27">
        <v>0</v>
      </c>
      <c r="V134" s="5">
        <f t="shared" si="296"/>
        <v>0</v>
      </c>
      <c r="W134" s="176">
        <v>11365</v>
      </c>
      <c r="X134" s="27">
        <v>1</v>
      </c>
      <c r="Y134" s="5">
        <f t="shared" si="297"/>
        <v>8.7989441267047948</v>
      </c>
      <c r="Z134" s="176">
        <v>11552</v>
      </c>
      <c r="AA134" s="27">
        <v>1</v>
      </c>
      <c r="AB134" s="5">
        <f t="shared" si="298"/>
        <v>8.6565096952908593</v>
      </c>
      <c r="AC134" s="176">
        <v>11644</v>
      </c>
      <c r="AD134" s="185">
        <v>0</v>
      </c>
      <c r="AE134" s="5">
        <f t="shared" si="299"/>
        <v>0</v>
      </c>
      <c r="AF134" s="176">
        <v>11644</v>
      </c>
      <c r="AG134" s="185">
        <v>0</v>
      </c>
      <c r="AH134" s="5">
        <f t="shared" si="308"/>
        <v>0</v>
      </c>
      <c r="AI134" s="103" t="s">
        <v>204</v>
      </c>
      <c r="AJ134" s="3" t="s">
        <v>99</v>
      </c>
      <c r="AK134" s="80">
        <f t="shared" si="309"/>
        <v>0</v>
      </c>
      <c r="AL134" s="82">
        <f t="shared" si="310"/>
        <v>0</v>
      </c>
      <c r="AM134" s="9">
        <f t="shared" si="311"/>
        <v>11090.6</v>
      </c>
      <c r="AN134" s="26">
        <f t="shared" si="312"/>
        <v>0</v>
      </c>
      <c r="AO134" s="197"/>
      <c r="AP134" s="13"/>
      <c r="AQ134" s="82">
        <f t="shared" si="300"/>
        <v>2</v>
      </c>
      <c r="AR134" s="26">
        <f t="shared" si="289"/>
        <v>0.4</v>
      </c>
      <c r="AS134" s="9">
        <f t="shared" si="301"/>
        <v>11499.2</v>
      </c>
      <c r="AT134" s="26">
        <f t="shared" si="234"/>
        <v>3.4785028523723387</v>
      </c>
      <c r="AU134" s="197"/>
      <c r="AV134" s="23"/>
      <c r="AW134" s="82">
        <f t="shared" si="302"/>
        <v>2</v>
      </c>
      <c r="AX134" s="26">
        <f t="shared" si="290"/>
        <v>0.2</v>
      </c>
      <c r="AY134" s="50">
        <f t="shared" si="303"/>
        <v>5749.6</v>
      </c>
      <c r="AZ134" s="26">
        <f t="shared" si="313"/>
        <v>3.4785028523723387</v>
      </c>
      <c r="BA134" s="197"/>
    </row>
    <row r="135" spans="1:53" ht="15.75" x14ac:dyDescent="0.2">
      <c r="A135" s="103" t="s">
        <v>204</v>
      </c>
      <c r="B135" s="3" t="s">
        <v>100</v>
      </c>
      <c r="C135" s="7">
        <v>17465</v>
      </c>
      <c r="D135" s="8">
        <v>0</v>
      </c>
      <c r="E135" s="5">
        <f t="shared" si="295"/>
        <v>0</v>
      </c>
      <c r="F135" s="6">
        <v>17408</v>
      </c>
      <c r="G135" s="8">
        <v>0</v>
      </c>
      <c r="H135" s="5">
        <f t="shared" si="304"/>
        <v>0</v>
      </c>
      <c r="I135" s="72">
        <v>17231</v>
      </c>
      <c r="J135" s="27">
        <v>0</v>
      </c>
      <c r="K135" s="5">
        <f t="shared" si="305"/>
        <v>0</v>
      </c>
      <c r="L135" s="173">
        <v>16888</v>
      </c>
      <c r="M135" s="27">
        <v>0</v>
      </c>
      <c r="N135" s="5">
        <f t="shared" si="306"/>
        <v>0</v>
      </c>
      <c r="O135" s="176">
        <v>16892</v>
      </c>
      <c r="P135" s="27">
        <v>0</v>
      </c>
      <c r="Q135" s="5">
        <f t="shared" si="307"/>
        <v>0</v>
      </c>
      <c r="R135" s="103" t="s">
        <v>204</v>
      </c>
      <c r="S135" s="3" t="s">
        <v>100</v>
      </c>
      <c r="T135" s="176">
        <v>16892</v>
      </c>
      <c r="U135" s="27">
        <v>0</v>
      </c>
      <c r="V135" s="5">
        <f t="shared" si="296"/>
        <v>0</v>
      </c>
      <c r="W135" s="176">
        <v>16701</v>
      </c>
      <c r="X135" s="27">
        <v>0</v>
      </c>
      <c r="Y135" s="5">
        <f t="shared" si="297"/>
        <v>0</v>
      </c>
      <c r="Z135" s="176">
        <v>16824</v>
      </c>
      <c r="AA135" s="27">
        <v>0</v>
      </c>
      <c r="AB135" s="5">
        <f t="shared" si="298"/>
        <v>0</v>
      </c>
      <c r="AC135" s="176">
        <v>17124</v>
      </c>
      <c r="AD135" s="185">
        <v>0</v>
      </c>
      <c r="AE135" s="5">
        <f t="shared" si="299"/>
        <v>0</v>
      </c>
      <c r="AF135" s="176">
        <v>17124</v>
      </c>
      <c r="AG135" s="185">
        <v>0</v>
      </c>
      <c r="AH135" s="5">
        <f t="shared" si="308"/>
        <v>0</v>
      </c>
      <c r="AI135" s="103" t="s">
        <v>204</v>
      </c>
      <c r="AJ135" s="3" t="s">
        <v>100</v>
      </c>
      <c r="AK135" s="80">
        <f t="shared" si="309"/>
        <v>0</v>
      </c>
      <c r="AL135" s="82">
        <f t="shared" si="310"/>
        <v>0</v>
      </c>
      <c r="AM135" s="9">
        <f t="shared" si="311"/>
        <v>17176.8</v>
      </c>
      <c r="AN135" s="26">
        <f t="shared" si="312"/>
        <v>0</v>
      </c>
      <c r="AO135" s="197"/>
      <c r="AP135" s="13"/>
      <c r="AQ135" s="82">
        <f t="shared" si="300"/>
        <v>0</v>
      </c>
      <c r="AR135" s="26">
        <f t="shared" si="289"/>
        <v>0</v>
      </c>
      <c r="AS135" s="9">
        <f t="shared" si="301"/>
        <v>16933</v>
      </c>
      <c r="AT135" s="26">
        <f t="shared" si="234"/>
        <v>0</v>
      </c>
      <c r="AU135" s="197"/>
      <c r="AV135" s="23"/>
      <c r="AW135" s="82">
        <f t="shared" si="302"/>
        <v>0</v>
      </c>
      <c r="AX135" s="26">
        <f t="shared" si="290"/>
        <v>0</v>
      </c>
      <c r="AY135" s="50">
        <f t="shared" si="303"/>
        <v>8466.5</v>
      </c>
      <c r="AZ135" s="26">
        <f t="shared" si="313"/>
        <v>0</v>
      </c>
      <c r="BA135" s="197"/>
    </row>
    <row r="136" spans="1:53" ht="15.75" x14ac:dyDescent="0.2">
      <c r="A136" s="103" t="s">
        <v>204</v>
      </c>
      <c r="B136" s="3" t="s">
        <v>101</v>
      </c>
      <c r="C136" s="7">
        <v>64449</v>
      </c>
      <c r="D136" s="8">
        <v>1</v>
      </c>
      <c r="E136" s="5">
        <f t="shared" si="295"/>
        <v>1.5516144548402615</v>
      </c>
      <c r="F136" s="6">
        <v>64623</v>
      </c>
      <c r="G136" s="8">
        <v>0</v>
      </c>
      <c r="H136" s="5">
        <f t="shared" si="304"/>
        <v>0</v>
      </c>
      <c r="I136" s="72">
        <v>64979</v>
      </c>
      <c r="J136" s="27">
        <v>1</v>
      </c>
      <c r="K136" s="5">
        <f t="shared" si="305"/>
        <v>1.5389587405161667</v>
      </c>
      <c r="L136" s="173">
        <v>65034</v>
      </c>
      <c r="M136" s="27">
        <v>0</v>
      </c>
      <c r="N136" s="5">
        <f t="shared" si="306"/>
        <v>0</v>
      </c>
      <c r="O136" s="176">
        <v>65423</v>
      </c>
      <c r="P136" s="27">
        <v>0</v>
      </c>
      <c r="Q136" s="5">
        <f t="shared" si="307"/>
        <v>0</v>
      </c>
      <c r="R136" s="103" t="s">
        <v>204</v>
      </c>
      <c r="S136" s="3" t="s">
        <v>101</v>
      </c>
      <c r="T136" s="176">
        <v>65423</v>
      </c>
      <c r="U136" s="27">
        <v>0</v>
      </c>
      <c r="V136" s="5">
        <f t="shared" si="296"/>
        <v>0</v>
      </c>
      <c r="W136" s="176">
        <v>65795</v>
      </c>
      <c r="X136" s="27">
        <v>0</v>
      </c>
      <c r="Y136" s="5">
        <f t="shared" si="297"/>
        <v>0</v>
      </c>
      <c r="Z136" s="176">
        <v>66842</v>
      </c>
      <c r="AA136" s="27">
        <v>1</v>
      </c>
      <c r="AB136" s="5">
        <f t="shared" si="298"/>
        <v>1.4960653481344066</v>
      </c>
      <c r="AC136" s="176">
        <v>67384</v>
      </c>
      <c r="AD136" s="185">
        <v>2</v>
      </c>
      <c r="AE136" s="5">
        <f t="shared" si="299"/>
        <v>2.9680636352843406</v>
      </c>
      <c r="AF136" s="176">
        <v>67384</v>
      </c>
      <c r="AG136" s="185">
        <v>2</v>
      </c>
      <c r="AH136" s="5">
        <f t="shared" si="308"/>
        <v>2.9680636352843406</v>
      </c>
      <c r="AI136" s="103" t="s">
        <v>204</v>
      </c>
      <c r="AJ136" s="3" t="s">
        <v>101</v>
      </c>
      <c r="AK136" s="80">
        <f t="shared" si="309"/>
        <v>2</v>
      </c>
      <c r="AL136" s="82">
        <f t="shared" si="310"/>
        <v>0.4</v>
      </c>
      <c r="AM136" s="9">
        <f t="shared" si="311"/>
        <v>64901.599999999999</v>
      </c>
      <c r="AN136" s="26">
        <f t="shared" si="312"/>
        <v>0.61631762545145274</v>
      </c>
      <c r="AO136" s="197"/>
      <c r="AP136" s="13"/>
      <c r="AQ136" s="82">
        <f t="shared" si="300"/>
        <v>5</v>
      </c>
      <c r="AR136" s="26">
        <f t="shared" si="289"/>
        <v>1</v>
      </c>
      <c r="AS136" s="9">
        <f t="shared" si="301"/>
        <v>66565.600000000006</v>
      </c>
      <c r="AT136" s="26">
        <f t="shared" si="234"/>
        <v>1.502277452618169</v>
      </c>
      <c r="AU136" s="197"/>
      <c r="AV136" s="23"/>
      <c r="AW136" s="82">
        <f t="shared" si="302"/>
        <v>7</v>
      </c>
      <c r="AX136" s="26">
        <f t="shared" si="290"/>
        <v>0.7</v>
      </c>
      <c r="AY136" s="50">
        <f t="shared" si="303"/>
        <v>33283.10905731954</v>
      </c>
      <c r="AZ136" s="26">
        <f t="shared" si="313"/>
        <v>2.1031689040662433</v>
      </c>
      <c r="BA136" s="197"/>
    </row>
    <row r="137" spans="1:53" ht="15.75" x14ac:dyDescent="0.2">
      <c r="A137" s="103" t="s">
        <v>204</v>
      </c>
      <c r="B137" s="3" t="s">
        <v>102</v>
      </c>
      <c r="C137" s="7">
        <v>17775</v>
      </c>
      <c r="D137" s="8">
        <v>1</v>
      </c>
      <c r="E137" s="5">
        <f t="shared" si="295"/>
        <v>5.6258790436005626</v>
      </c>
      <c r="F137" s="6">
        <v>17821</v>
      </c>
      <c r="G137" s="8">
        <v>0</v>
      </c>
      <c r="H137" s="5">
        <f t="shared" si="304"/>
        <v>0</v>
      </c>
      <c r="I137" s="72">
        <v>17923</v>
      </c>
      <c r="J137" s="27">
        <v>2</v>
      </c>
      <c r="K137" s="5">
        <f t="shared" si="305"/>
        <v>11.158846175305474</v>
      </c>
      <c r="L137" s="173">
        <v>17991</v>
      </c>
      <c r="M137" s="27">
        <v>0</v>
      </c>
      <c r="N137" s="5">
        <f t="shared" si="306"/>
        <v>0</v>
      </c>
      <c r="O137" s="176">
        <v>18156</v>
      </c>
      <c r="P137" s="27">
        <v>0</v>
      </c>
      <c r="Q137" s="5">
        <f t="shared" si="307"/>
        <v>0</v>
      </c>
      <c r="R137" s="103" t="s">
        <v>204</v>
      </c>
      <c r="S137" s="3" t="s">
        <v>102</v>
      </c>
      <c r="T137" s="176">
        <v>18156</v>
      </c>
      <c r="U137" s="27">
        <v>0</v>
      </c>
      <c r="V137" s="5">
        <f t="shared" si="296"/>
        <v>0</v>
      </c>
      <c r="W137" s="176">
        <v>18178</v>
      </c>
      <c r="X137" s="27">
        <v>1</v>
      </c>
      <c r="Y137" s="5">
        <f t="shared" si="297"/>
        <v>5.5011552426009462</v>
      </c>
      <c r="Z137" s="176">
        <v>18458</v>
      </c>
      <c r="AA137" s="27">
        <v>0</v>
      </c>
      <c r="AB137" s="5">
        <f t="shared" si="298"/>
        <v>0</v>
      </c>
      <c r="AC137" s="176">
        <v>18608</v>
      </c>
      <c r="AD137" s="185">
        <v>0</v>
      </c>
      <c r="AE137" s="5">
        <f t="shared" si="299"/>
        <v>0</v>
      </c>
      <c r="AF137" s="176">
        <v>18608</v>
      </c>
      <c r="AG137" s="185">
        <v>0</v>
      </c>
      <c r="AH137" s="5">
        <f t="shared" si="308"/>
        <v>0</v>
      </c>
      <c r="AI137" s="103" t="s">
        <v>204</v>
      </c>
      <c r="AJ137" s="3" t="s">
        <v>102</v>
      </c>
      <c r="AK137" s="80">
        <f t="shared" si="309"/>
        <v>3</v>
      </c>
      <c r="AL137" s="82">
        <f t="shared" si="310"/>
        <v>0.6</v>
      </c>
      <c r="AM137" s="9">
        <f t="shared" si="311"/>
        <v>17933.2</v>
      </c>
      <c r="AN137" s="26">
        <f t="shared" si="312"/>
        <v>3.3457497825262634</v>
      </c>
      <c r="AO137" s="197"/>
      <c r="AP137" s="13"/>
      <c r="AQ137" s="82">
        <f t="shared" si="300"/>
        <v>1</v>
      </c>
      <c r="AR137" s="26">
        <f t="shared" si="289"/>
        <v>0.2</v>
      </c>
      <c r="AS137" s="9">
        <f t="shared" si="301"/>
        <v>18401.599999999999</v>
      </c>
      <c r="AT137" s="26">
        <f t="shared" si="234"/>
        <v>1.0868620119989567</v>
      </c>
      <c r="AU137" s="197"/>
      <c r="AV137" s="23"/>
      <c r="AW137" s="82">
        <f t="shared" si="302"/>
        <v>4</v>
      </c>
      <c r="AX137" s="26">
        <f t="shared" si="290"/>
        <v>0.4</v>
      </c>
      <c r="AY137" s="50">
        <f t="shared" si="303"/>
        <v>9202.4784725218906</v>
      </c>
      <c r="AZ137" s="26">
        <f t="shared" si="313"/>
        <v>4.3466551016052764</v>
      </c>
      <c r="BA137" s="197"/>
    </row>
    <row r="138" spans="1:53" ht="15.75" x14ac:dyDescent="0.2">
      <c r="A138" s="103" t="s">
        <v>204</v>
      </c>
      <c r="B138" s="3" t="s">
        <v>103</v>
      </c>
      <c r="C138" s="7">
        <v>25472</v>
      </c>
      <c r="D138" s="8">
        <v>2</v>
      </c>
      <c r="E138" s="5">
        <f t="shared" si="295"/>
        <v>7.8517587939698492</v>
      </c>
      <c r="F138" s="6">
        <v>25549</v>
      </c>
      <c r="G138" s="8">
        <v>2</v>
      </c>
      <c r="H138" s="5">
        <f t="shared" si="304"/>
        <v>7.8280950330737014</v>
      </c>
      <c r="I138" s="72">
        <v>25769</v>
      </c>
      <c r="J138" s="27">
        <v>1</v>
      </c>
      <c r="K138" s="5">
        <f t="shared" si="305"/>
        <v>3.8806317668516432</v>
      </c>
      <c r="L138" s="173">
        <v>26023</v>
      </c>
      <c r="M138" s="27">
        <v>0</v>
      </c>
      <c r="N138" s="5">
        <f t="shared" si="306"/>
        <v>0</v>
      </c>
      <c r="O138" s="176">
        <v>26235</v>
      </c>
      <c r="P138" s="27">
        <v>0</v>
      </c>
      <c r="Q138" s="5">
        <f t="shared" si="307"/>
        <v>0</v>
      </c>
      <c r="R138" s="103" t="s">
        <v>204</v>
      </c>
      <c r="S138" s="3" t="s">
        <v>103</v>
      </c>
      <c r="T138" s="176">
        <v>26235</v>
      </c>
      <c r="U138" s="27">
        <v>0</v>
      </c>
      <c r="V138" s="5">
        <f t="shared" si="296"/>
        <v>0</v>
      </c>
      <c r="W138" s="176">
        <v>26407</v>
      </c>
      <c r="X138" s="27">
        <v>0</v>
      </c>
      <c r="Y138" s="5">
        <f t="shared" si="297"/>
        <v>0</v>
      </c>
      <c r="Z138" s="176">
        <v>26809</v>
      </c>
      <c r="AA138" s="27">
        <v>0</v>
      </c>
      <c r="AB138" s="5">
        <f t="shared" si="298"/>
        <v>0</v>
      </c>
      <c r="AC138" s="176">
        <v>26763</v>
      </c>
      <c r="AD138" s="185">
        <v>0</v>
      </c>
      <c r="AE138" s="5">
        <f t="shared" si="299"/>
        <v>0</v>
      </c>
      <c r="AF138" s="176">
        <v>26763</v>
      </c>
      <c r="AG138" s="185">
        <v>0</v>
      </c>
      <c r="AH138" s="5">
        <f t="shared" si="308"/>
        <v>0</v>
      </c>
      <c r="AI138" s="103" t="s">
        <v>204</v>
      </c>
      <c r="AJ138" s="3" t="s">
        <v>103</v>
      </c>
      <c r="AK138" s="80">
        <f t="shared" si="309"/>
        <v>5</v>
      </c>
      <c r="AL138" s="82">
        <f t="shared" si="310"/>
        <v>1</v>
      </c>
      <c r="AM138" s="9">
        <f t="shared" si="311"/>
        <v>25809.599999999999</v>
      </c>
      <c r="AN138" s="26">
        <f t="shared" si="312"/>
        <v>3.8745273076684645</v>
      </c>
      <c r="AO138" s="197"/>
      <c r="AP138" s="13"/>
      <c r="AQ138" s="82">
        <f t="shared" si="300"/>
        <v>0</v>
      </c>
      <c r="AR138" s="26">
        <f t="shared" si="289"/>
        <v>0</v>
      </c>
      <c r="AS138" s="9">
        <f t="shared" si="301"/>
        <v>26595.4</v>
      </c>
      <c r="AT138" s="26">
        <f t="shared" si="234"/>
        <v>0</v>
      </c>
      <c r="AU138" s="197"/>
      <c r="AV138" s="23"/>
      <c r="AW138" s="82">
        <f t="shared" si="302"/>
        <v>5</v>
      </c>
      <c r="AX138" s="26">
        <f t="shared" si="290"/>
        <v>0.5</v>
      </c>
      <c r="AY138" s="50">
        <f t="shared" si="303"/>
        <v>13299.656048559389</v>
      </c>
      <c r="AZ138" s="26">
        <f t="shared" si="313"/>
        <v>3.7594957205991784</v>
      </c>
      <c r="BA138" s="197"/>
    </row>
    <row r="139" spans="1:53" ht="15.75" x14ac:dyDescent="0.2">
      <c r="A139" s="103" t="s">
        <v>204</v>
      </c>
      <c r="B139" s="3" t="s">
        <v>104</v>
      </c>
      <c r="C139" s="7">
        <v>20716</v>
      </c>
      <c r="D139" s="8">
        <v>0</v>
      </c>
      <c r="E139" s="5">
        <f t="shared" si="295"/>
        <v>0</v>
      </c>
      <c r="F139" s="6">
        <v>20468</v>
      </c>
      <c r="G139" s="8">
        <v>0</v>
      </c>
      <c r="H139" s="5">
        <f t="shared" si="304"/>
        <v>0</v>
      </c>
      <c r="I139" s="72">
        <v>20333</v>
      </c>
      <c r="J139" s="27">
        <v>0</v>
      </c>
      <c r="K139" s="5">
        <f t="shared" si="305"/>
        <v>0</v>
      </c>
      <c r="L139" s="173">
        <v>19555</v>
      </c>
      <c r="M139" s="27">
        <v>0</v>
      </c>
      <c r="N139" s="5">
        <f t="shared" si="306"/>
        <v>0</v>
      </c>
      <c r="O139" s="176">
        <v>19540</v>
      </c>
      <c r="P139" s="27">
        <v>0</v>
      </c>
      <c r="Q139" s="5">
        <f t="shared" si="307"/>
        <v>0</v>
      </c>
      <c r="R139" s="103" t="s">
        <v>204</v>
      </c>
      <c r="S139" s="3" t="s">
        <v>104</v>
      </c>
      <c r="T139" s="176">
        <v>19540</v>
      </c>
      <c r="U139" s="27">
        <v>1</v>
      </c>
      <c r="V139" s="5">
        <f t="shared" si="296"/>
        <v>5.1177072671443193</v>
      </c>
      <c r="W139" s="176">
        <v>19681</v>
      </c>
      <c r="X139" s="27">
        <v>0</v>
      </c>
      <c r="Y139" s="5">
        <f t="shared" si="297"/>
        <v>0</v>
      </c>
      <c r="Z139" s="176">
        <v>19629</v>
      </c>
      <c r="AA139" s="27">
        <v>0</v>
      </c>
      <c r="AB139" s="5">
        <f t="shared" si="298"/>
        <v>0</v>
      </c>
      <c r="AC139" s="176">
        <v>19597</v>
      </c>
      <c r="AD139" s="185">
        <v>0</v>
      </c>
      <c r="AE139" s="5">
        <f t="shared" si="299"/>
        <v>0</v>
      </c>
      <c r="AF139" s="176">
        <v>19597</v>
      </c>
      <c r="AG139" s="185">
        <v>0</v>
      </c>
      <c r="AH139" s="5">
        <f t="shared" si="308"/>
        <v>0</v>
      </c>
      <c r="AI139" s="103" t="s">
        <v>204</v>
      </c>
      <c r="AJ139" s="3" t="s">
        <v>104</v>
      </c>
      <c r="AK139" s="80">
        <f t="shared" si="309"/>
        <v>0</v>
      </c>
      <c r="AL139" s="82">
        <f t="shared" si="310"/>
        <v>0</v>
      </c>
      <c r="AM139" s="9">
        <f t="shared" si="311"/>
        <v>20122.400000000001</v>
      </c>
      <c r="AN139" s="26">
        <f t="shared" si="312"/>
        <v>0</v>
      </c>
      <c r="AO139" s="197"/>
      <c r="AP139" s="13"/>
      <c r="AQ139" s="82">
        <f t="shared" si="300"/>
        <v>1</v>
      </c>
      <c r="AR139" s="26">
        <f t="shared" si="289"/>
        <v>0.2</v>
      </c>
      <c r="AS139" s="9">
        <f t="shared" si="301"/>
        <v>19608.8</v>
      </c>
      <c r="AT139" s="26">
        <f t="shared" si="234"/>
        <v>1.0199502264289504</v>
      </c>
      <c r="AU139" s="197"/>
      <c r="AV139" s="23"/>
      <c r="AW139" s="82">
        <f t="shared" si="302"/>
        <v>1</v>
      </c>
      <c r="AX139" s="26">
        <f t="shared" si="290"/>
        <v>0.1</v>
      </c>
      <c r="AY139" s="50">
        <f t="shared" si="303"/>
        <v>9804.4</v>
      </c>
      <c r="AZ139" s="26">
        <f t="shared" si="313"/>
        <v>1.0199502264289504</v>
      </c>
      <c r="BA139" s="197"/>
    </row>
    <row r="140" spans="1:53" ht="15.75" x14ac:dyDescent="0.2">
      <c r="A140" s="104"/>
      <c r="B140" s="24" t="s">
        <v>9</v>
      </c>
      <c r="C140" s="19">
        <f>SUM(C130:C139)</f>
        <v>209159</v>
      </c>
      <c r="D140" s="20">
        <f>SUM(D130:D139)</f>
        <v>4</v>
      </c>
      <c r="E140" s="18">
        <f>SUM(D140/C140)*100000</f>
        <v>1.9124206943043331</v>
      </c>
      <c r="F140" s="21">
        <f>SUM(F130:F139)</f>
        <v>208886</v>
      </c>
      <c r="G140" s="20">
        <f>SUM(G130:G139)</f>
        <v>2</v>
      </c>
      <c r="H140" s="18">
        <f t="shared" ref="H140" si="314">G140/F140*100000</f>
        <v>0.9574600499794147</v>
      </c>
      <c r="I140" s="19">
        <f>SUM(I130:I139)</f>
        <v>209369</v>
      </c>
      <c r="J140" s="20">
        <f>SUM(J130:J139)</f>
        <v>5</v>
      </c>
      <c r="K140" s="18">
        <f>(J140/I140)*100000</f>
        <v>2.3881281374033403</v>
      </c>
      <c r="L140" s="19">
        <f>SUM(L130:L139)</f>
        <v>206583</v>
      </c>
      <c r="M140" s="20">
        <f>SUM(M130:M139)</f>
        <v>1</v>
      </c>
      <c r="N140" s="18">
        <f>(M140/L140)*100000</f>
        <v>0.48406693677601736</v>
      </c>
      <c r="O140" s="19">
        <f>SUM(O130:O139)</f>
        <v>207479</v>
      </c>
      <c r="P140" s="20">
        <f>SUM(P130:P139)</f>
        <v>0</v>
      </c>
      <c r="Q140" s="18">
        <f>(P140/O140)*100000</f>
        <v>0</v>
      </c>
      <c r="R140" s="104"/>
      <c r="S140" s="24" t="s">
        <v>9</v>
      </c>
      <c r="T140" s="19">
        <f>SUM(T130:T139)</f>
        <v>207479</v>
      </c>
      <c r="U140" s="20">
        <f>SUM(U130:U139)</f>
        <v>1</v>
      </c>
      <c r="V140" s="18">
        <f t="shared" si="296"/>
        <v>0.48197648918685743</v>
      </c>
      <c r="W140" s="19">
        <f>SUM(W130:W139)</f>
        <v>208183</v>
      </c>
      <c r="X140" s="20">
        <f>SUM(X130:X139)</f>
        <v>2</v>
      </c>
      <c r="Y140" s="18">
        <f t="shared" si="297"/>
        <v>0.96069323623927028</v>
      </c>
      <c r="Z140" s="19">
        <f>SUM(Z130:Z139)</f>
        <v>210531</v>
      </c>
      <c r="AA140" s="20">
        <f>SUM(AA130:AA139)</f>
        <v>2</v>
      </c>
      <c r="AB140" s="18">
        <f t="shared" si="298"/>
        <v>0.94997886297029888</v>
      </c>
      <c r="AC140" s="19">
        <f>SUM(AC130:AC139)</f>
        <v>211879</v>
      </c>
      <c r="AD140" s="20">
        <f>SUM(AD130:AD139)</f>
        <v>2</v>
      </c>
      <c r="AE140" s="18">
        <f t="shared" si="299"/>
        <v>0.94393498175845647</v>
      </c>
      <c r="AF140" s="19">
        <f>SUM(AF130:AF139)</f>
        <v>211879</v>
      </c>
      <c r="AG140" s="20">
        <f>SUM(AG130:AG139)</f>
        <v>2</v>
      </c>
      <c r="AH140" s="18">
        <f>(AG140/AF140)*100000</f>
        <v>0.94393498175845647</v>
      </c>
      <c r="AI140" s="104"/>
      <c r="AJ140" s="14" t="s">
        <v>9</v>
      </c>
      <c r="AK140" s="48">
        <f t="shared" si="309"/>
        <v>12</v>
      </c>
      <c r="AL140" s="45">
        <f t="shared" si="310"/>
        <v>2.4</v>
      </c>
      <c r="AM140" s="52">
        <f t="shared" si="311"/>
        <v>208295.2</v>
      </c>
      <c r="AN140" s="16">
        <f>(AL140/AM140)*100000</f>
        <v>1.1522109006832608</v>
      </c>
      <c r="AO140" s="47"/>
      <c r="AP140" s="46"/>
      <c r="AQ140" s="45">
        <f t="shared" si="300"/>
        <v>9</v>
      </c>
      <c r="AR140" s="16">
        <f t="shared" si="289"/>
        <v>1.8</v>
      </c>
      <c r="AS140" s="52">
        <f>SUM(T143,W143,Z143,AC143,AF143)/5</f>
        <v>19366.400000000001</v>
      </c>
      <c r="AT140" s="16">
        <f t="shared" si="234"/>
        <v>9.2944481163251815</v>
      </c>
      <c r="AU140" s="47"/>
      <c r="AV140" s="47"/>
      <c r="AW140" s="45">
        <f t="shared" si="302"/>
        <v>21</v>
      </c>
      <c r="AX140" s="16">
        <f t="shared" si="290"/>
        <v>2.1</v>
      </c>
      <c r="AY140" s="55">
        <f t="shared" si="303"/>
        <v>104995.67420758186</v>
      </c>
      <c r="AZ140" s="16">
        <f t="shared" si="313"/>
        <v>2.0000823994407537</v>
      </c>
      <c r="BA140" s="11"/>
    </row>
    <row r="141" spans="1:53" ht="15.75" x14ac:dyDescent="0.2">
      <c r="A141" s="102"/>
      <c r="B141" s="95" t="s">
        <v>173</v>
      </c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02"/>
      <c r="S141" s="95" t="s">
        <v>188</v>
      </c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02"/>
      <c r="AJ141" s="95" t="s">
        <v>188</v>
      </c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</row>
    <row r="142" spans="1:53" x14ac:dyDescent="0.2">
      <c r="A142" s="107"/>
      <c r="B142" s="12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128"/>
      <c r="O142" s="79"/>
      <c r="P142" s="79"/>
      <c r="Q142" s="128"/>
      <c r="R142" s="90"/>
      <c r="S142" s="129"/>
      <c r="T142" s="79"/>
      <c r="U142" s="79"/>
      <c r="V142" s="128"/>
      <c r="W142" s="79"/>
      <c r="X142" s="79"/>
      <c r="Y142" s="128"/>
      <c r="Z142" s="79"/>
      <c r="AA142" s="79"/>
      <c r="AB142" s="128"/>
      <c r="AC142" s="79"/>
      <c r="AD142" s="79"/>
      <c r="AE142" s="128"/>
      <c r="AF142" s="79"/>
      <c r="AG142" s="79"/>
      <c r="AH142" s="128"/>
      <c r="AI142" s="130"/>
      <c r="AJ142" s="126"/>
      <c r="AK142" s="78" t="s">
        <v>125</v>
      </c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27"/>
    </row>
    <row r="143" spans="1:53" ht="15.75" x14ac:dyDescent="0.2">
      <c r="A143" s="103" t="s">
        <v>205</v>
      </c>
      <c r="B143" s="25" t="s">
        <v>105</v>
      </c>
      <c r="C143" s="131">
        <v>18781</v>
      </c>
      <c r="D143" s="132">
        <v>0</v>
      </c>
      <c r="E143" s="133">
        <f t="shared" ref="E143:E150" si="315">D143/C143*100000</f>
        <v>0</v>
      </c>
      <c r="F143" s="134">
        <v>18778</v>
      </c>
      <c r="G143" s="132">
        <v>0</v>
      </c>
      <c r="H143" s="133">
        <f>(G143/F143)*100000</f>
        <v>0</v>
      </c>
      <c r="I143" s="135">
        <v>18886</v>
      </c>
      <c r="J143" s="136">
        <v>0</v>
      </c>
      <c r="K143" s="133">
        <f>(J143/I143)*100000</f>
        <v>0</v>
      </c>
      <c r="L143" s="72">
        <v>18692</v>
      </c>
      <c r="M143" s="136">
        <v>0</v>
      </c>
      <c r="N143" s="133">
        <f>(M143/L143)*100000</f>
        <v>0</v>
      </c>
      <c r="O143" s="176">
        <v>18950</v>
      </c>
      <c r="P143" s="136">
        <v>0</v>
      </c>
      <c r="Q143" s="133">
        <f>(P143/O143)*100000</f>
        <v>0</v>
      </c>
      <c r="R143" s="103" t="s">
        <v>205</v>
      </c>
      <c r="S143" s="25" t="s">
        <v>105</v>
      </c>
      <c r="T143" s="176">
        <v>18950</v>
      </c>
      <c r="U143" s="136">
        <v>1</v>
      </c>
      <c r="V143" s="133">
        <f t="shared" ref="V143:V151" si="316">(U143/T143)*100000</f>
        <v>5.2770448548812663</v>
      </c>
      <c r="W143" s="176">
        <v>19103</v>
      </c>
      <c r="X143" s="136">
        <v>0</v>
      </c>
      <c r="Y143" s="133">
        <f t="shared" ref="Y143:Y151" si="317">(X143/W143)*100000</f>
        <v>0</v>
      </c>
      <c r="Z143" s="176">
        <v>19525</v>
      </c>
      <c r="AA143" s="136">
        <v>0</v>
      </c>
      <c r="AB143" s="133">
        <f t="shared" ref="AB143:AB151" si="318">(AA143/Z143)*100000</f>
        <v>0</v>
      </c>
      <c r="AC143" s="176">
        <v>19627</v>
      </c>
      <c r="AD143" s="185">
        <v>0</v>
      </c>
      <c r="AE143" s="133">
        <f t="shared" ref="AE143:AE151" si="319">(AD143/AC143)*100000</f>
        <v>0</v>
      </c>
      <c r="AF143" s="176">
        <v>19627</v>
      </c>
      <c r="AG143" s="185">
        <v>0</v>
      </c>
      <c r="AH143" s="133">
        <f>(AG143/AF143)*100000</f>
        <v>0</v>
      </c>
      <c r="AI143" s="103" t="s">
        <v>205</v>
      </c>
      <c r="AJ143" s="25" t="s">
        <v>105</v>
      </c>
      <c r="AK143" s="80">
        <f>D143+G143+J143+M143+P143</f>
        <v>0</v>
      </c>
      <c r="AL143" s="82">
        <f>AK143/5</f>
        <v>0</v>
      </c>
      <c r="AM143" s="9">
        <f>(C143+F143+I143+L143+O143)/5</f>
        <v>18817.400000000001</v>
      </c>
      <c r="AN143" s="26">
        <f>(AL143/AM143)*100000</f>
        <v>0</v>
      </c>
      <c r="AO143" s="197">
        <f>SUM(AK143,AK144,AK145)</f>
        <v>3</v>
      </c>
      <c r="AP143" s="13"/>
      <c r="AQ143" s="82">
        <f t="shared" ref="AQ143:AQ151" si="320">SUM(U146,X146,AA146,AD146,AG146)</f>
        <v>2</v>
      </c>
      <c r="AR143" s="26">
        <f t="shared" ref="AR143:AR165" si="321">AQ143/5</f>
        <v>0.4</v>
      </c>
      <c r="AS143" s="9">
        <f t="shared" ref="AS143:AS150" si="322">SUM(T143,W143,Z143,AC143,AF143)/5</f>
        <v>19366.400000000001</v>
      </c>
      <c r="AT143" s="26">
        <f t="shared" ref="AT143:AT165" si="323">(AR143/AS143)*100000</f>
        <v>2.065432914738929</v>
      </c>
      <c r="AU143" s="197">
        <f>SUM(AQ143:AQ145)</f>
        <v>6</v>
      </c>
      <c r="AV143" s="23"/>
      <c r="AW143" s="82">
        <f t="shared" ref="AW143:AW151" si="324">AK143+AQ143</f>
        <v>2</v>
      </c>
      <c r="AX143" s="26">
        <f t="shared" ref="AX143:AX165" si="325">AW143/10</f>
        <v>0.2</v>
      </c>
      <c r="AY143" s="50">
        <f t="shared" ref="AY143:AY151" si="326">SUM(B143,E143,H143,K143,N143,T143,W143,Z143,AC143,AF143)/10</f>
        <v>9683.2000000000007</v>
      </c>
      <c r="AZ143" s="26">
        <f>(AX143/AY143)*100000</f>
        <v>2.065432914738929</v>
      </c>
      <c r="BA143" s="197">
        <f>SUM(AO143,AU143)</f>
        <v>9</v>
      </c>
    </row>
    <row r="144" spans="1:53" ht="15.75" x14ac:dyDescent="0.2">
      <c r="A144" s="103" t="s">
        <v>205</v>
      </c>
      <c r="B144" s="25" t="s">
        <v>106</v>
      </c>
      <c r="C144" s="7">
        <v>7130</v>
      </c>
      <c r="D144" s="8">
        <v>0</v>
      </c>
      <c r="E144" s="5">
        <f t="shared" si="315"/>
        <v>0</v>
      </c>
      <c r="F144" s="6">
        <v>7166</v>
      </c>
      <c r="G144" s="8">
        <v>0</v>
      </c>
      <c r="H144" s="5">
        <f t="shared" ref="H144:H150" si="327">(G144/F144)*100000</f>
        <v>0</v>
      </c>
      <c r="I144" s="72">
        <v>7269</v>
      </c>
      <c r="J144" s="27">
        <v>0</v>
      </c>
      <c r="K144" s="5">
        <f t="shared" ref="K144:K151" si="328">(J144/I144)*100000</f>
        <v>0</v>
      </c>
      <c r="L144" s="72">
        <v>7537</v>
      </c>
      <c r="M144" s="136">
        <v>0</v>
      </c>
      <c r="N144" s="5">
        <f t="shared" ref="N144:N151" si="329">(M144/L144)*100000</f>
        <v>0</v>
      </c>
      <c r="O144" s="176">
        <v>7712</v>
      </c>
      <c r="P144" s="136">
        <v>0</v>
      </c>
      <c r="Q144" s="5">
        <f t="shared" ref="Q144:Q151" si="330">(P144/O144)*100000</f>
        <v>0</v>
      </c>
      <c r="R144" s="103" t="s">
        <v>205</v>
      </c>
      <c r="S144" s="25" t="s">
        <v>106</v>
      </c>
      <c r="T144" s="176">
        <v>7712</v>
      </c>
      <c r="U144" s="136">
        <v>0</v>
      </c>
      <c r="V144" s="5">
        <f t="shared" si="316"/>
        <v>0</v>
      </c>
      <c r="W144" s="176">
        <v>7805</v>
      </c>
      <c r="X144" s="136">
        <v>0</v>
      </c>
      <c r="Y144" s="5">
        <f t="shared" si="317"/>
        <v>0</v>
      </c>
      <c r="Z144" s="176">
        <v>7816</v>
      </c>
      <c r="AA144" s="136">
        <v>0</v>
      </c>
      <c r="AB144" s="5">
        <f t="shared" si="318"/>
        <v>0</v>
      </c>
      <c r="AC144" s="176">
        <v>7949</v>
      </c>
      <c r="AD144" s="185">
        <v>0</v>
      </c>
      <c r="AE144" s="5">
        <f t="shared" si="319"/>
        <v>0</v>
      </c>
      <c r="AF144" s="176">
        <v>7949</v>
      </c>
      <c r="AG144" s="185">
        <v>0</v>
      </c>
      <c r="AH144" s="5">
        <f t="shared" ref="AH144:AH151" si="331">(AG144/AF144)*100000</f>
        <v>0</v>
      </c>
      <c r="AI144" s="103" t="s">
        <v>205</v>
      </c>
      <c r="AJ144" s="25" t="s">
        <v>106</v>
      </c>
      <c r="AK144" s="80">
        <f t="shared" ref="AK144:AK151" si="332">D144+G144+J144+M144+P144</f>
        <v>0</v>
      </c>
      <c r="AL144" s="82">
        <f t="shared" ref="AL144:AL151" si="333">AK144/5</f>
        <v>0</v>
      </c>
      <c r="AM144" s="9">
        <f t="shared" ref="AM144:AM151" si="334">(C144+F144+I144+L144+O144)/5</f>
        <v>7362.8</v>
      </c>
      <c r="AN144" s="26">
        <f t="shared" ref="AN144:AN151" si="335">(AL144/AM144)*100000</f>
        <v>0</v>
      </c>
      <c r="AO144" s="197"/>
      <c r="AP144" s="13"/>
      <c r="AQ144" s="82">
        <f t="shared" si="320"/>
        <v>0</v>
      </c>
      <c r="AR144" s="26">
        <f t="shared" si="321"/>
        <v>0</v>
      </c>
      <c r="AS144" s="9">
        <f t="shared" si="322"/>
        <v>7846.2</v>
      </c>
      <c r="AT144" s="26">
        <f t="shared" si="323"/>
        <v>0</v>
      </c>
      <c r="AU144" s="197"/>
      <c r="AV144" s="23"/>
      <c r="AW144" s="82">
        <f t="shared" si="324"/>
        <v>0</v>
      </c>
      <c r="AX144" s="26">
        <f t="shared" si="325"/>
        <v>0</v>
      </c>
      <c r="AY144" s="50">
        <f t="shared" si="326"/>
        <v>3923.1</v>
      </c>
      <c r="AZ144" s="26">
        <f t="shared" ref="AZ144:AZ151" si="336">(AX144/AY144)*100000</f>
        <v>0</v>
      </c>
      <c r="BA144" s="197"/>
    </row>
    <row r="145" spans="1:53" ht="15.75" x14ac:dyDescent="0.2">
      <c r="A145" s="103" t="s">
        <v>205</v>
      </c>
      <c r="B145" s="25" t="s">
        <v>107</v>
      </c>
      <c r="C145" s="7">
        <v>54873</v>
      </c>
      <c r="D145" s="8">
        <v>1</v>
      </c>
      <c r="E145" s="5">
        <f t="shared" si="315"/>
        <v>1.8223898820913746</v>
      </c>
      <c r="F145" s="6">
        <v>56031</v>
      </c>
      <c r="G145" s="8">
        <v>1</v>
      </c>
      <c r="H145" s="5">
        <f t="shared" si="327"/>
        <v>1.784726312220021</v>
      </c>
      <c r="I145" s="72">
        <v>57004</v>
      </c>
      <c r="J145" s="27">
        <v>0</v>
      </c>
      <c r="K145" s="5">
        <f t="shared" si="328"/>
        <v>0</v>
      </c>
      <c r="L145" s="72">
        <v>57155</v>
      </c>
      <c r="M145" s="136">
        <v>0</v>
      </c>
      <c r="N145" s="5">
        <f t="shared" si="329"/>
        <v>0</v>
      </c>
      <c r="O145" s="176">
        <v>58252</v>
      </c>
      <c r="P145" s="136">
        <v>1</v>
      </c>
      <c r="Q145" s="5">
        <f t="shared" si="330"/>
        <v>1.7166792556478747</v>
      </c>
      <c r="R145" s="103" t="s">
        <v>205</v>
      </c>
      <c r="S145" s="25" t="s">
        <v>107</v>
      </c>
      <c r="T145" s="176">
        <v>58252</v>
      </c>
      <c r="U145" s="136">
        <v>0</v>
      </c>
      <c r="V145" s="5">
        <f t="shared" si="316"/>
        <v>0</v>
      </c>
      <c r="W145" s="176">
        <v>59099</v>
      </c>
      <c r="X145" s="136">
        <v>0</v>
      </c>
      <c r="Y145" s="5">
        <f t="shared" si="317"/>
        <v>0</v>
      </c>
      <c r="Z145" s="176">
        <v>61700</v>
      </c>
      <c r="AA145" s="136">
        <v>0</v>
      </c>
      <c r="AB145" s="5">
        <f t="shared" si="318"/>
        <v>0</v>
      </c>
      <c r="AC145" s="176">
        <v>62262</v>
      </c>
      <c r="AD145" s="185">
        <v>0</v>
      </c>
      <c r="AE145" s="5">
        <f t="shared" si="319"/>
        <v>0</v>
      </c>
      <c r="AF145" s="176">
        <v>62262</v>
      </c>
      <c r="AG145" s="185">
        <v>0</v>
      </c>
      <c r="AH145" s="5">
        <f t="shared" si="331"/>
        <v>0</v>
      </c>
      <c r="AI145" s="103" t="s">
        <v>205</v>
      </c>
      <c r="AJ145" s="25" t="s">
        <v>107</v>
      </c>
      <c r="AK145" s="80">
        <f t="shared" si="332"/>
        <v>3</v>
      </c>
      <c r="AL145" s="82">
        <f t="shared" si="333"/>
        <v>0.6</v>
      </c>
      <c r="AM145" s="9">
        <f t="shared" si="334"/>
        <v>56663</v>
      </c>
      <c r="AN145" s="26">
        <f t="shared" si="335"/>
        <v>1.0588920459559148</v>
      </c>
      <c r="AO145" s="197"/>
      <c r="AP145" s="13"/>
      <c r="AQ145" s="82">
        <f t="shared" si="320"/>
        <v>4</v>
      </c>
      <c r="AR145" s="26">
        <f t="shared" si="321"/>
        <v>0.8</v>
      </c>
      <c r="AS145" s="9">
        <f t="shared" si="322"/>
        <v>60715</v>
      </c>
      <c r="AT145" s="26">
        <f t="shared" si="323"/>
        <v>1.3176315572757968</v>
      </c>
      <c r="AU145" s="197"/>
      <c r="AV145" s="23"/>
      <c r="AW145" s="82">
        <f t="shared" si="324"/>
        <v>7</v>
      </c>
      <c r="AX145" s="26">
        <f t="shared" si="325"/>
        <v>0.7</v>
      </c>
      <c r="AY145" s="50">
        <f t="shared" si="326"/>
        <v>30357.860711619433</v>
      </c>
      <c r="AZ145" s="26">
        <f t="shared" si="336"/>
        <v>2.3058278270974339</v>
      </c>
      <c r="BA145" s="197"/>
    </row>
    <row r="146" spans="1:53" ht="15.75" x14ac:dyDescent="0.2">
      <c r="A146" s="87" t="s">
        <v>191</v>
      </c>
      <c r="B146" s="25" t="s">
        <v>108</v>
      </c>
      <c r="C146" s="7">
        <v>22544</v>
      </c>
      <c r="D146" s="8">
        <v>0</v>
      </c>
      <c r="E146" s="5">
        <f t="shared" si="315"/>
        <v>0</v>
      </c>
      <c r="F146" s="6">
        <v>22663</v>
      </c>
      <c r="G146" s="8">
        <v>0</v>
      </c>
      <c r="H146" s="5">
        <f t="shared" si="327"/>
        <v>0</v>
      </c>
      <c r="I146" s="72">
        <v>22474</v>
      </c>
      <c r="J146" s="27">
        <v>0</v>
      </c>
      <c r="K146" s="5">
        <f t="shared" si="328"/>
        <v>0</v>
      </c>
      <c r="L146" s="173">
        <v>23852</v>
      </c>
      <c r="M146" s="136">
        <v>0</v>
      </c>
      <c r="N146" s="5">
        <f t="shared" si="329"/>
        <v>0</v>
      </c>
      <c r="O146" s="176">
        <v>24035</v>
      </c>
      <c r="P146" s="136">
        <v>0</v>
      </c>
      <c r="Q146" s="5">
        <f t="shared" si="330"/>
        <v>0</v>
      </c>
      <c r="R146" s="87" t="s">
        <v>191</v>
      </c>
      <c r="S146" s="25" t="s">
        <v>108</v>
      </c>
      <c r="T146" s="176">
        <v>24035</v>
      </c>
      <c r="U146" s="136">
        <v>0</v>
      </c>
      <c r="V146" s="5">
        <f t="shared" si="316"/>
        <v>0</v>
      </c>
      <c r="W146" s="176">
        <v>24224</v>
      </c>
      <c r="X146" s="136">
        <v>0</v>
      </c>
      <c r="Y146" s="5">
        <f t="shared" si="317"/>
        <v>0</v>
      </c>
      <c r="Z146" s="176">
        <v>24883</v>
      </c>
      <c r="AA146" s="136">
        <v>0</v>
      </c>
      <c r="AB146" s="5">
        <f t="shared" si="318"/>
        <v>0</v>
      </c>
      <c r="AC146" s="176">
        <v>25225</v>
      </c>
      <c r="AD146" s="185">
        <v>1</v>
      </c>
      <c r="AE146" s="5">
        <f t="shared" si="319"/>
        <v>3.9643211100099105</v>
      </c>
      <c r="AF146" s="176">
        <v>25225</v>
      </c>
      <c r="AG146" s="185">
        <v>1</v>
      </c>
      <c r="AH146" s="5">
        <f t="shared" si="331"/>
        <v>3.9643211100099105</v>
      </c>
      <c r="AI146" s="87" t="s">
        <v>191</v>
      </c>
      <c r="AJ146" s="25" t="s">
        <v>149</v>
      </c>
      <c r="AK146" s="80">
        <f t="shared" si="332"/>
        <v>0</v>
      </c>
      <c r="AL146" s="82">
        <f t="shared" si="333"/>
        <v>0</v>
      </c>
      <c r="AM146" s="9">
        <f t="shared" si="334"/>
        <v>23113.599999999999</v>
      </c>
      <c r="AN146" s="26">
        <f t="shared" si="335"/>
        <v>0</v>
      </c>
      <c r="AO146" s="13"/>
      <c r="AP146" s="13"/>
      <c r="AQ146" s="82">
        <f t="shared" si="320"/>
        <v>8</v>
      </c>
      <c r="AR146" s="26">
        <f t="shared" si="321"/>
        <v>1.6</v>
      </c>
      <c r="AS146" s="9">
        <f t="shared" si="322"/>
        <v>24718.400000000001</v>
      </c>
      <c r="AT146" s="26">
        <f t="shared" si="323"/>
        <v>6.4729108680173475</v>
      </c>
      <c r="AU146" s="23"/>
      <c r="AV146" s="23"/>
      <c r="AW146" s="82">
        <f t="shared" si="324"/>
        <v>8</v>
      </c>
      <c r="AX146" s="26">
        <f t="shared" si="325"/>
        <v>0.8</v>
      </c>
      <c r="AY146" s="50">
        <f t="shared" si="326"/>
        <v>12359.2</v>
      </c>
      <c r="AZ146" s="26">
        <f t="shared" si="336"/>
        <v>6.4729108680173475</v>
      </c>
      <c r="BA146" s="11"/>
    </row>
    <row r="147" spans="1:53" ht="15.75" x14ac:dyDescent="0.2">
      <c r="A147" s="87" t="s">
        <v>191</v>
      </c>
      <c r="B147" s="25" t="s">
        <v>109</v>
      </c>
      <c r="C147" s="7">
        <v>20029</v>
      </c>
      <c r="D147" s="8">
        <v>1</v>
      </c>
      <c r="E147" s="5">
        <f t="shared" si="315"/>
        <v>4.9927604972789457</v>
      </c>
      <c r="F147" s="6">
        <v>20184</v>
      </c>
      <c r="G147" s="8">
        <v>1</v>
      </c>
      <c r="H147" s="5">
        <f t="shared" si="327"/>
        <v>4.9544193420531117</v>
      </c>
      <c r="I147" s="72">
        <v>19788</v>
      </c>
      <c r="J147" s="27">
        <v>0</v>
      </c>
      <c r="K147" s="5">
        <f t="shared" si="328"/>
        <v>0</v>
      </c>
      <c r="L147" s="173">
        <v>20252</v>
      </c>
      <c r="M147" s="136">
        <v>1</v>
      </c>
      <c r="N147" s="5">
        <f t="shared" si="329"/>
        <v>4.937783922575548</v>
      </c>
      <c r="O147" s="176">
        <v>20229</v>
      </c>
      <c r="P147" s="136">
        <v>0</v>
      </c>
      <c r="Q147" s="5">
        <f t="shared" si="330"/>
        <v>0</v>
      </c>
      <c r="R147" s="87" t="s">
        <v>191</v>
      </c>
      <c r="S147" s="25" t="s">
        <v>109</v>
      </c>
      <c r="T147" s="176">
        <v>20229</v>
      </c>
      <c r="U147" s="136">
        <v>0</v>
      </c>
      <c r="V147" s="5">
        <f t="shared" si="316"/>
        <v>0</v>
      </c>
      <c r="W147" s="176">
        <v>20093</v>
      </c>
      <c r="X147" s="136">
        <v>0</v>
      </c>
      <c r="Y147" s="5">
        <f t="shared" si="317"/>
        <v>0</v>
      </c>
      <c r="Z147" s="176">
        <v>20333</v>
      </c>
      <c r="AA147" s="136">
        <v>0</v>
      </c>
      <c r="AB147" s="5">
        <f t="shared" si="318"/>
        <v>0</v>
      </c>
      <c r="AC147" s="176">
        <v>20243</v>
      </c>
      <c r="AD147" s="185">
        <v>0</v>
      </c>
      <c r="AE147" s="5">
        <f t="shared" si="319"/>
        <v>0</v>
      </c>
      <c r="AF147" s="176">
        <v>20243</v>
      </c>
      <c r="AG147" s="185">
        <v>0</v>
      </c>
      <c r="AH147" s="5">
        <f t="shared" si="331"/>
        <v>0</v>
      </c>
      <c r="AI147" s="87" t="s">
        <v>191</v>
      </c>
      <c r="AJ147" s="25" t="s">
        <v>150</v>
      </c>
      <c r="AK147" s="80">
        <f t="shared" si="332"/>
        <v>3</v>
      </c>
      <c r="AL147" s="82">
        <f t="shared" si="333"/>
        <v>0.6</v>
      </c>
      <c r="AM147" s="9">
        <f t="shared" si="334"/>
        <v>20096.400000000001</v>
      </c>
      <c r="AN147" s="26">
        <f t="shared" si="335"/>
        <v>2.9856093628709615</v>
      </c>
      <c r="AO147" s="13"/>
      <c r="AP147" s="13"/>
      <c r="AQ147" s="82">
        <f t="shared" si="320"/>
        <v>2</v>
      </c>
      <c r="AR147" s="26">
        <f t="shared" si="321"/>
        <v>0.4</v>
      </c>
      <c r="AS147" s="9">
        <f t="shared" si="322"/>
        <v>20228.2</v>
      </c>
      <c r="AT147" s="26">
        <f t="shared" si="323"/>
        <v>1.9774374388230291</v>
      </c>
      <c r="AU147" s="23"/>
      <c r="AV147" s="23"/>
      <c r="AW147" s="82">
        <f t="shared" si="324"/>
        <v>5</v>
      </c>
      <c r="AX147" s="26">
        <f t="shared" si="325"/>
        <v>0.5</v>
      </c>
      <c r="AY147" s="50">
        <f t="shared" si="326"/>
        <v>10115.588496376189</v>
      </c>
      <c r="AZ147" s="26">
        <f t="shared" si="336"/>
        <v>4.9428661533544993</v>
      </c>
      <c r="BA147" s="11"/>
    </row>
    <row r="148" spans="1:53" ht="15.75" x14ac:dyDescent="0.2">
      <c r="A148" s="87" t="s">
        <v>191</v>
      </c>
      <c r="B148" s="25" t="s">
        <v>110</v>
      </c>
      <c r="C148" s="7">
        <v>50485</v>
      </c>
      <c r="D148" s="8">
        <v>3</v>
      </c>
      <c r="E148" s="5">
        <f t="shared" si="315"/>
        <v>5.9423591165692775</v>
      </c>
      <c r="F148" s="6">
        <v>50815</v>
      </c>
      <c r="G148" s="8">
        <v>3</v>
      </c>
      <c r="H148" s="5">
        <f t="shared" si="327"/>
        <v>5.9037685722719671</v>
      </c>
      <c r="I148" s="72">
        <v>50991</v>
      </c>
      <c r="J148" s="27">
        <v>2</v>
      </c>
      <c r="K148" s="5">
        <f t="shared" si="328"/>
        <v>3.9222607911200016</v>
      </c>
      <c r="L148" s="173">
        <v>51541</v>
      </c>
      <c r="M148" s="136">
        <v>2</v>
      </c>
      <c r="N148" s="5">
        <f t="shared" si="329"/>
        <v>3.8804058904561414</v>
      </c>
      <c r="O148" s="176">
        <v>51682</v>
      </c>
      <c r="P148" s="136">
        <v>0</v>
      </c>
      <c r="Q148" s="5">
        <f t="shared" si="330"/>
        <v>0</v>
      </c>
      <c r="R148" s="87" t="s">
        <v>191</v>
      </c>
      <c r="S148" s="25" t="s">
        <v>110</v>
      </c>
      <c r="T148" s="176">
        <v>51682</v>
      </c>
      <c r="U148" s="136">
        <v>0</v>
      </c>
      <c r="V148" s="5">
        <f t="shared" si="316"/>
        <v>0</v>
      </c>
      <c r="W148" s="176">
        <v>51607</v>
      </c>
      <c r="X148" s="136">
        <v>3</v>
      </c>
      <c r="Y148" s="5">
        <f t="shared" si="317"/>
        <v>5.8131648807332343</v>
      </c>
      <c r="Z148" s="176">
        <v>52442</v>
      </c>
      <c r="AA148" s="136">
        <v>1</v>
      </c>
      <c r="AB148" s="5">
        <f t="shared" si="318"/>
        <v>1.9068685404828192</v>
      </c>
      <c r="AC148" s="176">
        <v>52649</v>
      </c>
      <c r="AD148" s="185">
        <v>0</v>
      </c>
      <c r="AE148" s="5">
        <f t="shared" si="319"/>
        <v>0</v>
      </c>
      <c r="AF148" s="176">
        <v>52649</v>
      </c>
      <c r="AG148" s="185">
        <v>0</v>
      </c>
      <c r="AH148" s="5">
        <f t="shared" si="331"/>
        <v>0</v>
      </c>
      <c r="AI148" s="87" t="s">
        <v>191</v>
      </c>
      <c r="AJ148" s="25" t="s">
        <v>110</v>
      </c>
      <c r="AK148" s="80">
        <f t="shared" si="332"/>
        <v>10</v>
      </c>
      <c r="AL148" s="82">
        <f t="shared" si="333"/>
        <v>2</v>
      </c>
      <c r="AM148" s="9">
        <f t="shared" si="334"/>
        <v>51102.8</v>
      </c>
      <c r="AN148" s="26">
        <f t="shared" si="335"/>
        <v>3.9136798766408099</v>
      </c>
      <c r="AO148" s="13"/>
      <c r="AP148" s="13"/>
      <c r="AQ148" s="82">
        <f t="shared" si="320"/>
        <v>17</v>
      </c>
      <c r="AR148" s="26">
        <f t="shared" si="321"/>
        <v>3.4</v>
      </c>
      <c r="AS148" s="9">
        <f t="shared" si="322"/>
        <v>52205.8</v>
      </c>
      <c r="AT148" s="26">
        <f t="shared" si="323"/>
        <v>6.5126863298713928</v>
      </c>
      <c r="AU148" s="23"/>
      <c r="AV148" s="23"/>
      <c r="AW148" s="82">
        <f t="shared" si="324"/>
        <v>27</v>
      </c>
      <c r="AX148" s="26">
        <f t="shared" si="325"/>
        <v>2.7</v>
      </c>
      <c r="AY148" s="50">
        <f t="shared" si="326"/>
        <v>26104.864879437042</v>
      </c>
      <c r="AZ148" s="26">
        <f t="shared" si="336"/>
        <v>10.342899733324444</v>
      </c>
      <c r="BA148" s="11"/>
    </row>
    <row r="149" spans="1:53" ht="15.75" x14ac:dyDescent="0.2">
      <c r="A149" s="87" t="s">
        <v>191</v>
      </c>
      <c r="B149" s="25" t="s">
        <v>111</v>
      </c>
      <c r="C149" s="7">
        <v>53375</v>
      </c>
      <c r="D149" s="8">
        <v>1</v>
      </c>
      <c r="E149" s="5">
        <f t="shared" si="315"/>
        <v>1.8735362997658078</v>
      </c>
      <c r="F149" s="6">
        <v>53920</v>
      </c>
      <c r="G149" s="8">
        <v>1</v>
      </c>
      <c r="H149" s="5">
        <f t="shared" si="327"/>
        <v>1.8545994065281899</v>
      </c>
      <c r="I149" s="72">
        <v>54115</v>
      </c>
      <c r="J149" s="27">
        <v>0</v>
      </c>
      <c r="K149" s="5">
        <f t="shared" si="328"/>
        <v>0</v>
      </c>
      <c r="L149" s="173">
        <v>52991</v>
      </c>
      <c r="M149" s="136">
        <v>0</v>
      </c>
      <c r="N149" s="5">
        <f t="shared" si="329"/>
        <v>0</v>
      </c>
      <c r="O149" s="176">
        <v>53626</v>
      </c>
      <c r="P149" s="136">
        <v>0</v>
      </c>
      <c r="Q149" s="5">
        <f t="shared" si="330"/>
        <v>0</v>
      </c>
      <c r="R149" s="87" t="s">
        <v>191</v>
      </c>
      <c r="S149" s="25" t="s">
        <v>111</v>
      </c>
      <c r="T149" s="176">
        <v>53626</v>
      </c>
      <c r="U149" s="136">
        <v>0</v>
      </c>
      <c r="V149" s="5">
        <f t="shared" si="316"/>
        <v>0</v>
      </c>
      <c r="W149" s="176">
        <v>54254</v>
      </c>
      <c r="X149" s="136">
        <v>2</v>
      </c>
      <c r="Y149" s="5">
        <f t="shared" si="317"/>
        <v>3.6863641390496551</v>
      </c>
      <c r="Z149" s="176">
        <v>56495</v>
      </c>
      <c r="AA149" s="136">
        <v>2</v>
      </c>
      <c r="AB149" s="5">
        <f t="shared" si="318"/>
        <v>3.5401362952473669</v>
      </c>
      <c r="AC149" s="176">
        <v>57147</v>
      </c>
      <c r="AD149" s="185">
        <v>2</v>
      </c>
      <c r="AE149" s="5">
        <f t="shared" si="319"/>
        <v>3.4997462683955418</v>
      </c>
      <c r="AF149" s="176">
        <v>57147</v>
      </c>
      <c r="AG149" s="185">
        <v>2</v>
      </c>
      <c r="AH149" s="5">
        <f t="shared" si="331"/>
        <v>3.4997462683955418</v>
      </c>
      <c r="AI149" s="87" t="s">
        <v>191</v>
      </c>
      <c r="AJ149" s="25" t="s">
        <v>111</v>
      </c>
      <c r="AK149" s="80">
        <f t="shared" si="332"/>
        <v>2</v>
      </c>
      <c r="AL149" s="82">
        <f t="shared" si="333"/>
        <v>0.4</v>
      </c>
      <c r="AM149" s="9">
        <f t="shared" si="334"/>
        <v>53605.4</v>
      </c>
      <c r="AN149" s="26">
        <f t="shared" si="335"/>
        <v>0.74619348050756085</v>
      </c>
      <c r="AO149" s="13"/>
      <c r="AP149" s="13"/>
      <c r="AQ149" s="82">
        <f t="shared" si="320"/>
        <v>0</v>
      </c>
      <c r="AR149" s="26">
        <f t="shared" si="321"/>
        <v>0</v>
      </c>
      <c r="AS149" s="9">
        <f t="shared" si="322"/>
        <v>55733.8</v>
      </c>
      <c r="AT149" s="26">
        <f t="shared" si="323"/>
        <v>0</v>
      </c>
      <c r="AU149" s="23"/>
      <c r="AV149" s="23"/>
      <c r="AW149" s="82">
        <f t="shared" si="324"/>
        <v>2</v>
      </c>
      <c r="AX149" s="26">
        <f t="shared" si="325"/>
        <v>0.2</v>
      </c>
      <c r="AY149" s="50">
        <f t="shared" si="326"/>
        <v>27867.272813570627</v>
      </c>
      <c r="AZ149" s="26">
        <f t="shared" si="336"/>
        <v>0.71768773836600641</v>
      </c>
      <c r="BA149" s="11"/>
    </row>
    <row r="150" spans="1:53" ht="15.75" x14ac:dyDescent="0.2">
      <c r="A150" s="87" t="s">
        <v>191</v>
      </c>
      <c r="B150" s="69" t="s">
        <v>112</v>
      </c>
      <c r="C150" s="28">
        <v>26368</v>
      </c>
      <c r="D150" s="29">
        <v>0</v>
      </c>
      <c r="E150" s="27">
        <f t="shared" si="315"/>
        <v>0</v>
      </c>
      <c r="F150" s="6">
        <v>26533</v>
      </c>
      <c r="G150" s="29">
        <v>0</v>
      </c>
      <c r="H150" s="5">
        <f t="shared" si="327"/>
        <v>0</v>
      </c>
      <c r="I150" s="72">
        <v>26734</v>
      </c>
      <c r="J150" s="27">
        <v>1</v>
      </c>
      <c r="K150" s="5">
        <f t="shared" si="328"/>
        <v>3.7405550983765989</v>
      </c>
      <c r="L150" s="173">
        <v>26871</v>
      </c>
      <c r="M150" s="136">
        <v>0</v>
      </c>
      <c r="N150" s="5">
        <f t="shared" si="329"/>
        <v>0</v>
      </c>
      <c r="O150" s="176">
        <v>27075</v>
      </c>
      <c r="P150" s="136">
        <v>0</v>
      </c>
      <c r="Q150" s="5">
        <f t="shared" si="330"/>
        <v>0</v>
      </c>
      <c r="R150" s="87" t="s">
        <v>191</v>
      </c>
      <c r="S150" s="69" t="s">
        <v>112</v>
      </c>
      <c r="T150" s="176">
        <v>27075</v>
      </c>
      <c r="U150" s="136">
        <v>0</v>
      </c>
      <c r="V150" s="5">
        <f t="shared" si="316"/>
        <v>0</v>
      </c>
      <c r="W150" s="176">
        <v>27062</v>
      </c>
      <c r="X150" s="136">
        <v>0</v>
      </c>
      <c r="Y150" s="5">
        <f t="shared" si="317"/>
        <v>0</v>
      </c>
      <c r="Z150" s="176">
        <v>27728</v>
      </c>
      <c r="AA150" s="136">
        <v>0</v>
      </c>
      <c r="AB150" s="5">
        <f t="shared" si="318"/>
        <v>0</v>
      </c>
      <c r="AC150" s="176">
        <v>27883</v>
      </c>
      <c r="AD150" s="185">
        <v>1</v>
      </c>
      <c r="AE150" s="5">
        <f t="shared" si="319"/>
        <v>3.5864146612631354</v>
      </c>
      <c r="AF150" s="176">
        <v>27883</v>
      </c>
      <c r="AG150" s="185">
        <v>1</v>
      </c>
      <c r="AH150" s="5">
        <f t="shared" si="331"/>
        <v>3.5864146612631354</v>
      </c>
      <c r="AI150" s="87" t="s">
        <v>191</v>
      </c>
      <c r="AJ150" s="69" t="s">
        <v>151</v>
      </c>
      <c r="AK150" s="80">
        <f t="shared" si="332"/>
        <v>1</v>
      </c>
      <c r="AL150" s="82">
        <f t="shared" si="333"/>
        <v>0.2</v>
      </c>
      <c r="AM150" s="9">
        <f t="shared" si="334"/>
        <v>26716.2</v>
      </c>
      <c r="AN150" s="26">
        <f t="shared" si="335"/>
        <v>0.7486094579318916</v>
      </c>
      <c r="AO150" s="13"/>
      <c r="AP150" s="13"/>
      <c r="AQ150" s="82">
        <f t="shared" si="320"/>
        <v>0</v>
      </c>
      <c r="AR150" s="26">
        <f t="shared" si="321"/>
        <v>0</v>
      </c>
      <c r="AS150" s="9">
        <f t="shared" si="322"/>
        <v>27526.2</v>
      </c>
      <c r="AT150" s="26">
        <f t="shared" si="323"/>
        <v>0</v>
      </c>
      <c r="AU150" s="23"/>
      <c r="AV150" s="23"/>
      <c r="AW150" s="82">
        <f t="shared" si="324"/>
        <v>1</v>
      </c>
      <c r="AX150" s="26">
        <f t="shared" si="325"/>
        <v>0.1</v>
      </c>
      <c r="AY150" s="50">
        <f t="shared" si="326"/>
        <v>13763.474055509836</v>
      </c>
      <c r="AZ150" s="26">
        <f t="shared" si="336"/>
        <v>0.72656074764763112</v>
      </c>
      <c r="BA150" s="11"/>
    </row>
    <row r="151" spans="1:53" ht="15.75" x14ac:dyDescent="0.2">
      <c r="A151" s="108"/>
      <c r="B151" s="30" t="s">
        <v>113</v>
      </c>
      <c r="C151" s="178">
        <f>SUM(C143:C150)</f>
        <v>253585</v>
      </c>
      <c r="D151" s="179">
        <f>SUM(D143:D150)</f>
        <v>6</v>
      </c>
      <c r="E151" s="180">
        <v>0.8</v>
      </c>
      <c r="F151" s="182">
        <f>SUM(F143:F150)</f>
        <v>256090</v>
      </c>
      <c r="G151" s="181">
        <f>SUM(G143:G150)</f>
        <v>6</v>
      </c>
      <c r="H151" s="180">
        <f t="shared" ref="H151" si="337">G151/F151*100000</f>
        <v>2.3429263149673942</v>
      </c>
      <c r="I151" s="178">
        <f>SUM(I143:I150)</f>
        <v>257261</v>
      </c>
      <c r="J151" s="179">
        <f>SUM(J143:J150)</f>
        <v>3</v>
      </c>
      <c r="K151" s="180">
        <f t="shared" si="328"/>
        <v>1.1661308943057829</v>
      </c>
      <c r="L151" s="178">
        <f>SUM(L143:L150)</f>
        <v>258891</v>
      </c>
      <c r="M151" s="179">
        <f>SUM(M143:M150)</f>
        <v>3</v>
      </c>
      <c r="N151" s="180">
        <f t="shared" si="329"/>
        <v>1.1587888339107966</v>
      </c>
      <c r="O151" s="178">
        <f>SUM(O143:O150)</f>
        <v>261561</v>
      </c>
      <c r="P151" s="179">
        <f>SUM(P143:P150)</f>
        <v>1</v>
      </c>
      <c r="Q151" s="180">
        <f t="shared" si="330"/>
        <v>0.38231999418873608</v>
      </c>
      <c r="R151" s="108"/>
      <c r="S151" s="30" t="s">
        <v>113</v>
      </c>
      <c r="T151" s="178">
        <f>SUM(T143:T150)</f>
        <v>261561</v>
      </c>
      <c r="U151" s="179">
        <f>SUM(U143:U150)</f>
        <v>1</v>
      </c>
      <c r="V151" s="180">
        <f t="shared" si="316"/>
        <v>0.38231999418873608</v>
      </c>
      <c r="W151" s="178">
        <f>SUM(W143:W150)</f>
        <v>263247</v>
      </c>
      <c r="X151" s="179">
        <f>SUM(X143:X150)</f>
        <v>5</v>
      </c>
      <c r="Y151" s="180">
        <f t="shared" si="317"/>
        <v>1.8993568777611902</v>
      </c>
      <c r="Z151" s="178">
        <f>SUM(Z143:Z150)</f>
        <v>270922</v>
      </c>
      <c r="AA151" s="179">
        <f>SUM(AA143:AA150)</f>
        <v>3</v>
      </c>
      <c r="AB151" s="180">
        <f t="shared" si="318"/>
        <v>1.1073297849565558</v>
      </c>
      <c r="AC151" s="178">
        <f>SUM(AC143:AC150)</f>
        <v>272985</v>
      </c>
      <c r="AD151" s="179">
        <f>SUM(AD143:AD150)</f>
        <v>4</v>
      </c>
      <c r="AE151" s="180">
        <f t="shared" si="319"/>
        <v>1.4652819752001025</v>
      </c>
      <c r="AF151" s="178">
        <f>SUM(AF143:AF150)</f>
        <v>272985</v>
      </c>
      <c r="AG151" s="179">
        <f>SUM(AG143:AG150)</f>
        <v>4</v>
      </c>
      <c r="AH151" s="180">
        <f t="shared" si="331"/>
        <v>1.4652819752001025</v>
      </c>
      <c r="AI151" s="108"/>
      <c r="AJ151" s="30" t="s">
        <v>113</v>
      </c>
      <c r="AK151" s="60">
        <f t="shared" si="332"/>
        <v>19</v>
      </c>
      <c r="AL151" s="62">
        <f t="shared" si="333"/>
        <v>3.8</v>
      </c>
      <c r="AM151" s="56">
        <f t="shared" si="334"/>
        <v>257477.6</v>
      </c>
      <c r="AN151" s="31">
        <f t="shared" si="335"/>
        <v>1.4758565405301276</v>
      </c>
      <c r="AO151" s="57"/>
      <c r="AP151" s="57"/>
      <c r="AQ151" s="62">
        <f t="shared" si="320"/>
        <v>0</v>
      </c>
      <c r="AR151" s="31">
        <f t="shared" si="321"/>
        <v>0</v>
      </c>
      <c r="AS151" s="56">
        <f>SUM(AS143:AS150)</f>
        <v>268340</v>
      </c>
      <c r="AT151" s="31">
        <f t="shared" si="323"/>
        <v>0</v>
      </c>
      <c r="AU151" s="58"/>
      <c r="AV151" s="58"/>
      <c r="AW151" s="62">
        <f t="shared" si="324"/>
        <v>19</v>
      </c>
      <c r="AX151" s="31">
        <f t="shared" si="325"/>
        <v>1.9</v>
      </c>
      <c r="AY151" s="59">
        <f t="shared" si="326"/>
        <v>134170.54678460432</v>
      </c>
      <c r="AZ151" s="31">
        <f t="shared" si="336"/>
        <v>1.4161081142869871</v>
      </c>
      <c r="BA151" s="119"/>
    </row>
    <row r="152" spans="1:53" ht="15.75" x14ac:dyDescent="0.2">
      <c r="A152" s="86"/>
      <c r="B152" s="137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128"/>
      <c r="O152" s="79"/>
      <c r="P152" s="79"/>
      <c r="Q152" s="128"/>
      <c r="R152" s="91"/>
      <c r="S152" s="137"/>
      <c r="T152" s="79"/>
      <c r="U152" s="79"/>
      <c r="V152" s="128"/>
      <c r="W152" s="79"/>
      <c r="X152" s="79"/>
      <c r="Y152" s="128"/>
      <c r="Z152" s="79"/>
      <c r="AA152" s="79"/>
      <c r="AB152" s="128"/>
      <c r="AC152" s="79"/>
      <c r="AD152" s="79"/>
      <c r="AE152" s="128"/>
      <c r="AF152" s="79"/>
      <c r="AG152" s="79"/>
      <c r="AH152" s="128"/>
      <c r="AI152" s="91"/>
      <c r="AJ152" s="109"/>
      <c r="AK152" s="78" t="s">
        <v>126</v>
      </c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128"/>
    </row>
    <row r="153" spans="1:53" ht="15.75" x14ac:dyDescent="0.2">
      <c r="A153" s="87" t="s">
        <v>191</v>
      </c>
      <c r="B153" s="25" t="s">
        <v>114</v>
      </c>
      <c r="C153" s="131">
        <v>29924</v>
      </c>
      <c r="D153" s="132">
        <v>0</v>
      </c>
      <c r="E153" s="133">
        <f t="shared" ref="E153:E160" si="338">D153/C153*100000</f>
        <v>0</v>
      </c>
      <c r="F153" s="134">
        <v>30100</v>
      </c>
      <c r="G153" s="132">
        <v>0</v>
      </c>
      <c r="H153" s="133">
        <f>(G153/F153)*100000</f>
        <v>0</v>
      </c>
      <c r="I153" s="135">
        <v>30060</v>
      </c>
      <c r="J153" s="136">
        <v>0</v>
      </c>
      <c r="K153" s="133">
        <f>(J153/I153)*100000</f>
        <v>0</v>
      </c>
      <c r="L153" s="173">
        <v>30614</v>
      </c>
      <c r="M153" s="136">
        <v>0</v>
      </c>
      <c r="N153" s="133">
        <f>(M153/L153)*100000</f>
        <v>0</v>
      </c>
      <c r="O153" s="176">
        <v>30747</v>
      </c>
      <c r="P153" s="136">
        <v>0</v>
      </c>
      <c r="Q153" s="133">
        <f>(P153/O153)*100000</f>
        <v>0</v>
      </c>
      <c r="R153" s="87" t="s">
        <v>191</v>
      </c>
      <c r="S153" s="25" t="s">
        <v>114</v>
      </c>
      <c r="T153" s="176">
        <v>30747</v>
      </c>
      <c r="U153" s="136">
        <v>0</v>
      </c>
      <c r="V153" s="133">
        <f t="shared" ref="V153:V160" si="339">(U153/T153)*100000</f>
        <v>0</v>
      </c>
      <c r="W153" s="176">
        <v>30904</v>
      </c>
      <c r="X153" s="136">
        <v>0</v>
      </c>
      <c r="Y153" s="133">
        <f t="shared" ref="Y153:Y160" si="340">(X153/W153)*100000</f>
        <v>0</v>
      </c>
      <c r="Z153" s="176">
        <v>31394</v>
      </c>
      <c r="AA153" s="136">
        <v>0</v>
      </c>
      <c r="AB153" s="133">
        <f t="shared" ref="AB153:AB160" si="341">(AA153/Z153)*100000</f>
        <v>0</v>
      </c>
      <c r="AC153" s="176">
        <v>31632</v>
      </c>
      <c r="AD153" s="185">
        <v>0</v>
      </c>
      <c r="AE153" s="133">
        <f t="shared" ref="AE153:AE160" si="342">(AD153/AC153)*100000</f>
        <v>0</v>
      </c>
      <c r="AF153" s="176">
        <v>31632</v>
      </c>
      <c r="AG153" s="185">
        <v>0</v>
      </c>
      <c r="AH153" s="133">
        <f>(AG153/AF153)*100000</f>
        <v>0</v>
      </c>
      <c r="AI153" s="87" t="s">
        <v>191</v>
      </c>
      <c r="AJ153" s="25" t="s">
        <v>152</v>
      </c>
      <c r="AK153" s="80">
        <f>D153+G153+J153+M153+P153</f>
        <v>0</v>
      </c>
      <c r="AL153" s="82">
        <f>AK153/5</f>
        <v>0</v>
      </c>
      <c r="AM153" s="9">
        <f>(C153+F153+I153+L153+O153)/5</f>
        <v>30289</v>
      </c>
      <c r="AN153" s="26">
        <f>(AL153/AM153)*100000</f>
        <v>0</v>
      </c>
      <c r="AO153" s="13"/>
      <c r="AP153" s="13"/>
      <c r="AQ153" s="82">
        <f t="shared" ref="AQ153:AQ159" si="343">SUM(U156,X156,AA156,AD156,AG156)</f>
        <v>1</v>
      </c>
      <c r="AR153" s="26">
        <f t="shared" si="321"/>
        <v>0.2</v>
      </c>
      <c r="AS153" s="9">
        <f t="shared" ref="AS153:AS160" si="344">SUM(T153,W153,Z153,AC153,AF153)/5</f>
        <v>31261.8</v>
      </c>
      <c r="AT153" s="26">
        <f t="shared" si="323"/>
        <v>0.63975842721788256</v>
      </c>
      <c r="AU153" s="23"/>
      <c r="AV153" s="23"/>
      <c r="AW153" s="82">
        <f t="shared" ref="AW153:AW161" si="345">AK153+AQ153</f>
        <v>1</v>
      </c>
      <c r="AX153" s="26">
        <f t="shared" si="325"/>
        <v>0.1</v>
      </c>
      <c r="AY153" s="50">
        <f t="shared" ref="AY153:AY161" si="346">SUM(B153,E153,H153,K153,N153,T153,W153,Z153,AC153,AF153)/10</f>
        <v>15630.9</v>
      </c>
      <c r="AZ153" s="26">
        <f>(AX153/AY153)*100000</f>
        <v>0.63975842721788256</v>
      </c>
      <c r="BA153" s="11"/>
    </row>
    <row r="154" spans="1:53" ht="15.75" x14ac:dyDescent="0.2">
      <c r="A154" s="87" t="s">
        <v>191</v>
      </c>
      <c r="B154" s="25" t="s">
        <v>115</v>
      </c>
      <c r="C154" s="7">
        <v>36046</v>
      </c>
      <c r="D154" s="8">
        <v>1</v>
      </c>
      <c r="E154" s="5">
        <f t="shared" si="338"/>
        <v>2.7742329245963488</v>
      </c>
      <c r="F154" s="6">
        <v>36249</v>
      </c>
      <c r="G154" s="8">
        <v>0</v>
      </c>
      <c r="H154" s="5">
        <f t="shared" ref="H154:H160" si="347">(G154/F154)*100000</f>
        <v>0</v>
      </c>
      <c r="I154" s="72">
        <v>36263</v>
      </c>
      <c r="J154" s="27">
        <v>0</v>
      </c>
      <c r="K154" s="5">
        <f t="shared" ref="K154:K160" si="348">(J154/I154)*100000</f>
        <v>0</v>
      </c>
      <c r="L154" s="173">
        <v>36972</v>
      </c>
      <c r="M154" s="136">
        <v>0</v>
      </c>
      <c r="N154" s="5">
        <f t="shared" ref="N154:N160" si="349">(M154/L154)*100000</f>
        <v>0</v>
      </c>
      <c r="O154" s="176">
        <v>36871</v>
      </c>
      <c r="P154" s="136">
        <v>0</v>
      </c>
      <c r="Q154" s="5">
        <f t="shared" ref="Q154:Q160" si="350">(P154/O154)*100000</f>
        <v>0</v>
      </c>
      <c r="R154" s="87" t="s">
        <v>191</v>
      </c>
      <c r="S154" s="25" t="s">
        <v>115</v>
      </c>
      <c r="T154" s="176">
        <v>36871</v>
      </c>
      <c r="U154" s="136">
        <v>0</v>
      </c>
      <c r="V154" s="5">
        <f t="shared" si="339"/>
        <v>0</v>
      </c>
      <c r="W154" s="176">
        <v>37061</v>
      </c>
      <c r="X154" s="136">
        <v>0</v>
      </c>
      <c r="Y154" s="5">
        <f t="shared" si="340"/>
        <v>0</v>
      </c>
      <c r="Z154" s="176">
        <v>37673</v>
      </c>
      <c r="AA154" s="136">
        <v>0</v>
      </c>
      <c r="AB154" s="5">
        <f t="shared" si="341"/>
        <v>0</v>
      </c>
      <c r="AC154" s="176">
        <v>37888</v>
      </c>
      <c r="AD154" s="185">
        <v>0</v>
      </c>
      <c r="AE154" s="5">
        <f t="shared" si="342"/>
        <v>0</v>
      </c>
      <c r="AF154" s="176">
        <v>37888</v>
      </c>
      <c r="AG154" s="185">
        <v>0</v>
      </c>
      <c r="AH154" s="5">
        <f t="shared" ref="AH154:AH160" si="351">(AG154/AF154)*100000</f>
        <v>0</v>
      </c>
      <c r="AI154" s="87" t="s">
        <v>191</v>
      </c>
      <c r="AJ154" s="25" t="s">
        <v>153</v>
      </c>
      <c r="AK154" s="80">
        <f t="shared" ref="AK154:AK161" si="352">D154+G154+J154+M154+P154</f>
        <v>1</v>
      </c>
      <c r="AL154" s="82">
        <f t="shared" ref="AL154:AL161" si="353">AK154/5</f>
        <v>0.2</v>
      </c>
      <c r="AM154" s="9">
        <f t="shared" ref="AM154:AM161" si="354">(C154+F154+I154+L154+O154)/5</f>
        <v>36480.199999999997</v>
      </c>
      <c r="AN154" s="26">
        <f t="shared" ref="AN154:AN161" si="355">(AL154/AM154)*100000</f>
        <v>0.54824260831903349</v>
      </c>
      <c r="AO154" s="13"/>
      <c r="AP154" s="13"/>
      <c r="AQ154" s="82">
        <f t="shared" si="343"/>
        <v>0</v>
      </c>
      <c r="AR154" s="26">
        <f t="shared" si="321"/>
        <v>0</v>
      </c>
      <c r="AS154" s="9">
        <f t="shared" si="344"/>
        <v>37476.199999999997</v>
      </c>
      <c r="AT154" s="26">
        <f t="shared" si="323"/>
        <v>0</v>
      </c>
      <c r="AU154" s="23"/>
      <c r="AV154" s="23"/>
      <c r="AW154" s="82">
        <f t="shared" si="345"/>
        <v>1</v>
      </c>
      <c r="AX154" s="26">
        <f t="shared" si="325"/>
        <v>0.1</v>
      </c>
      <c r="AY154" s="50">
        <f t="shared" si="346"/>
        <v>18738.377423292459</v>
      </c>
      <c r="AZ154" s="26">
        <f t="shared" ref="AZ154:AZ161" si="356">(AX154/AY154)*100000</f>
        <v>0.53366413612576991</v>
      </c>
      <c r="BA154" s="11"/>
    </row>
    <row r="155" spans="1:53" ht="15.75" x14ac:dyDescent="0.2">
      <c r="A155" s="87" t="s">
        <v>191</v>
      </c>
      <c r="B155" s="25" t="s">
        <v>116</v>
      </c>
      <c r="C155" s="7">
        <v>14277</v>
      </c>
      <c r="D155" s="8">
        <v>0</v>
      </c>
      <c r="E155" s="5">
        <f t="shared" si="338"/>
        <v>0</v>
      </c>
      <c r="F155" s="6">
        <v>14198</v>
      </c>
      <c r="G155" s="8">
        <v>0</v>
      </c>
      <c r="H155" s="5">
        <f t="shared" si="347"/>
        <v>0</v>
      </c>
      <c r="I155" s="72">
        <v>14106</v>
      </c>
      <c r="J155" s="27">
        <v>1</v>
      </c>
      <c r="K155" s="5">
        <f t="shared" si="348"/>
        <v>7.0891819084077703</v>
      </c>
      <c r="L155" s="173">
        <v>14163</v>
      </c>
      <c r="M155" s="136">
        <v>0</v>
      </c>
      <c r="N155" s="5">
        <f t="shared" si="349"/>
        <v>0</v>
      </c>
      <c r="O155" s="176">
        <v>14092</v>
      </c>
      <c r="P155" s="136">
        <v>0</v>
      </c>
      <c r="Q155" s="5">
        <f t="shared" si="350"/>
        <v>0</v>
      </c>
      <c r="R155" s="87" t="s">
        <v>191</v>
      </c>
      <c r="S155" s="25" t="s">
        <v>116</v>
      </c>
      <c r="T155" s="176">
        <v>14092</v>
      </c>
      <c r="U155" s="136">
        <v>0</v>
      </c>
      <c r="V155" s="5">
        <f t="shared" si="339"/>
        <v>0</v>
      </c>
      <c r="W155" s="176">
        <v>14044</v>
      </c>
      <c r="X155" s="136">
        <v>0</v>
      </c>
      <c r="Y155" s="5">
        <f t="shared" si="340"/>
        <v>0</v>
      </c>
      <c r="Z155" s="176">
        <v>14002</v>
      </c>
      <c r="AA155" s="136">
        <v>0</v>
      </c>
      <c r="AB155" s="5">
        <f t="shared" si="341"/>
        <v>0</v>
      </c>
      <c r="AC155" s="176">
        <v>13962</v>
      </c>
      <c r="AD155" s="185">
        <v>0</v>
      </c>
      <c r="AE155" s="5">
        <f t="shared" si="342"/>
        <v>0</v>
      </c>
      <c r="AF155" s="176">
        <v>13962</v>
      </c>
      <c r="AG155" s="185">
        <v>0</v>
      </c>
      <c r="AH155" s="5">
        <f t="shared" si="351"/>
        <v>0</v>
      </c>
      <c r="AI155" s="87" t="s">
        <v>191</v>
      </c>
      <c r="AJ155" s="25" t="s">
        <v>154</v>
      </c>
      <c r="AK155" s="80">
        <f t="shared" si="352"/>
        <v>1</v>
      </c>
      <c r="AL155" s="82">
        <f t="shared" si="353"/>
        <v>0.2</v>
      </c>
      <c r="AM155" s="9">
        <f t="shared" si="354"/>
        <v>14167.2</v>
      </c>
      <c r="AN155" s="26">
        <f t="shared" si="355"/>
        <v>1.4117115590942457</v>
      </c>
      <c r="AO155" s="13"/>
      <c r="AP155" s="13"/>
      <c r="AQ155" s="82">
        <f t="shared" si="343"/>
        <v>2</v>
      </c>
      <c r="AR155" s="26">
        <f t="shared" si="321"/>
        <v>0.4</v>
      </c>
      <c r="AS155" s="9">
        <f t="shared" si="344"/>
        <v>14012.4</v>
      </c>
      <c r="AT155" s="26">
        <f t="shared" si="323"/>
        <v>2.8546144843138936</v>
      </c>
      <c r="AU155" s="23"/>
      <c r="AV155" s="23"/>
      <c r="AW155" s="82">
        <f t="shared" si="345"/>
        <v>3</v>
      </c>
      <c r="AX155" s="26">
        <f t="shared" si="325"/>
        <v>0.3</v>
      </c>
      <c r="AY155" s="50">
        <f t="shared" si="346"/>
        <v>7006.9089181908403</v>
      </c>
      <c r="AZ155" s="26">
        <f t="shared" si="356"/>
        <v>4.281488506596129</v>
      </c>
      <c r="BA155" s="11"/>
    </row>
    <row r="156" spans="1:53" ht="15.75" x14ac:dyDescent="0.2">
      <c r="A156" s="87" t="s">
        <v>191</v>
      </c>
      <c r="B156" s="25" t="s">
        <v>117</v>
      </c>
      <c r="C156" s="7">
        <v>17523</v>
      </c>
      <c r="D156" s="8">
        <v>0</v>
      </c>
      <c r="E156" s="5">
        <f t="shared" si="338"/>
        <v>0</v>
      </c>
      <c r="F156" s="6">
        <v>17560</v>
      </c>
      <c r="G156" s="8">
        <v>0</v>
      </c>
      <c r="H156" s="5">
        <f t="shared" si="347"/>
        <v>0</v>
      </c>
      <c r="I156" s="72">
        <v>17666</v>
      </c>
      <c r="J156" s="27">
        <v>0</v>
      </c>
      <c r="K156" s="5">
        <f t="shared" si="348"/>
        <v>0</v>
      </c>
      <c r="L156" s="173">
        <v>16953</v>
      </c>
      <c r="M156" s="136">
        <v>0</v>
      </c>
      <c r="N156" s="5">
        <f t="shared" si="349"/>
        <v>0</v>
      </c>
      <c r="O156" s="176">
        <v>17362</v>
      </c>
      <c r="P156" s="136">
        <v>0</v>
      </c>
      <c r="Q156" s="5">
        <f t="shared" si="350"/>
        <v>0</v>
      </c>
      <c r="R156" s="87" t="s">
        <v>191</v>
      </c>
      <c r="S156" s="25" t="s">
        <v>117</v>
      </c>
      <c r="T156" s="176">
        <v>17362</v>
      </c>
      <c r="U156" s="136">
        <v>0</v>
      </c>
      <c r="V156" s="5">
        <f t="shared" si="339"/>
        <v>0</v>
      </c>
      <c r="W156" s="176">
        <v>17589</v>
      </c>
      <c r="X156" s="136">
        <v>0</v>
      </c>
      <c r="Y156" s="5">
        <f t="shared" si="340"/>
        <v>0</v>
      </c>
      <c r="Z156" s="176">
        <v>18040</v>
      </c>
      <c r="AA156" s="136">
        <v>1</v>
      </c>
      <c r="AB156" s="5">
        <f t="shared" si="341"/>
        <v>5.5432372505543235</v>
      </c>
      <c r="AC156" s="176">
        <v>18207</v>
      </c>
      <c r="AD156" s="185">
        <v>0</v>
      </c>
      <c r="AE156" s="5">
        <f t="shared" si="342"/>
        <v>0</v>
      </c>
      <c r="AF156" s="176">
        <v>18207</v>
      </c>
      <c r="AG156" s="185">
        <v>0</v>
      </c>
      <c r="AH156" s="5">
        <f t="shared" si="351"/>
        <v>0</v>
      </c>
      <c r="AI156" s="87" t="s">
        <v>191</v>
      </c>
      <c r="AJ156" s="25" t="s">
        <v>155</v>
      </c>
      <c r="AK156" s="80">
        <f t="shared" si="352"/>
        <v>0</v>
      </c>
      <c r="AL156" s="82">
        <f t="shared" si="353"/>
        <v>0</v>
      </c>
      <c r="AM156" s="9">
        <f t="shared" si="354"/>
        <v>17412.8</v>
      </c>
      <c r="AN156" s="26">
        <f t="shared" si="355"/>
        <v>0</v>
      </c>
      <c r="AO156" s="13"/>
      <c r="AP156" s="13"/>
      <c r="AQ156" s="82">
        <f t="shared" si="343"/>
        <v>4</v>
      </c>
      <c r="AR156" s="26">
        <f t="shared" si="321"/>
        <v>0.8</v>
      </c>
      <c r="AS156" s="9">
        <f t="shared" si="344"/>
        <v>17881</v>
      </c>
      <c r="AT156" s="26">
        <f t="shared" si="323"/>
        <v>4.4740227056652317</v>
      </c>
      <c r="AU156" s="23"/>
      <c r="AV156" s="23"/>
      <c r="AW156" s="82">
        <f t="shared" si="345"/>
        <v>4</v>
      </c>
      <c r="AX156" s="26">
        <f t="shared" si="325"/>
        <v>0.4</v>
      </c>
      <c r="AY156" s="50">
        <f t="shared" si="346"/>
        <v>8940.5</v>
      </c>
      <c r="AZ156" s="26">
        <f t="shared" si="356"/>
        <v>4.4740227056652317</v>
      </c>
      <c r="BA156" s="11"/>
    </row>
    <row r="157" spans="1:53" ht="15.75" x14ac:dyDescent="0.2">
      <c r="A157" s="87" t="s">
        <v>191</v>
      </c>
      <c r="B157" s="70" t="s">
        <v>118</v>
      </c>
      <c r="C157" s="7">
        <v>24456</v>
      </c>
      <c r="D157" s="8">
        <v>1</v>
      </c>
      <c r="E157" s="5">
        <f t="shared" si="338"/>
        <v>4.0889761203794572</v>
      </c>
      <c r="F157" s="6">
        <v>24644</v>
      </c>
      <c r="G157" s="8">
        <v>0</v>
      </c>
      <c r="H157" s="5">
        <f t="shared" si="347"/>
        <v>0</v>
      </c>
      <c r="I157" s="72">
        <v>24549</v>
      </c>
      <c r="J157" s="27">
        <v>0</v>
      </c>
      <c r="K157" s="5">
        <f t="shared" si="348"/>
        <v>0</v>
      </c>
      <c r="L157" s="173">
        <v>24275</v>
      </c>
      <c r="M157" s="136">
        <v>1</v>
      </c>
      <c r="N157" s="5">
        <f t="shared" si="349"/>
        <v>4.1194644696189489</v>
      </c>
      <c r="O157" s="176">
        <v>24243</v>
      </c>
      <c r="P157" s="136">
        <v>0</v>
      </c>
      <c r="Q157" s="5">
        <f t="shared" si="350"/>
        <v>0</v>
      </c>
      <c r="R157" s="87" t="s">
        <v>191</v>
      </c>
      <c r="S157" s="70" t="s">
        <v>118</v>
      </c>
      <c r="T157" s="176">
        <v>24243</v>
      </c>
      <c r="U157" s="136">
        <v>0</v>
      </c>
      <c r="V157" s="5">
        <f t="shared" si="339"/>
        <v>0</v>
      </c>
      <c r="W157" s="176">
        <v>24360</v>
      </c>
      <c r="X157" s="136">
        <v>0</v>
      </c>
      <c r="Y157" s="5">
        <f t="shared" si="340"/>
        <v>0</v>
      </c>
      <c r="Z157" s="176">
        <v>24910</v>
      </c>
      <c r="AA157" s="136">
        <v>0</v>
      </c>
      <c r="AB157" s="5">
        <f t="shared" si="341"/>
        <v>0</v>
      </c>
      <c r="AC157" s="176">
        <v>25353</v>
      </c>
      <c r="AD157" s="185">
        <v>0</v>
      </c>
      <c r="AE157" s="5">
        <f t="shared" si="342"/>
        <v>0</v>
      </c>
      <c r="AF157" s="176">
        <v>25353</v>
      </c>
      <c r="AG157" s="185">
        <v>0</v>
      </c>
      <c r="AH157" s="5">
        <f t="shared" si="351"/>
        <v>0</v>
      </c>
      <c r="AI157" s="87" t="s">
        <v>191</v>
      </c>
      <c r="AJ157" s="70" t="s">
        <v>156</v>
      </c>
      <c r="AK157" s="80">
        <f t="shared" si="352"/>
        <v>2</v>
      </c>
      <c r="AL157" s="82">
        <f t="shared" si="353"/>
        <v>0.4</v>
      </c>
      <c r="AM157" s="9">
        <f t="shared" si="354"/>
        <v>24433.4</v>
      </c>
      <c r="AN157" s="26">
        <f t="shared" si="355"/>
        <v>1.6371033094043399</v>
      </c>
      <c r="AO157" s="13"/>
      <c r="AP157" s="13"/>
      <c r="AQ157" s="82">
        <f t="shared" si="343"/>
        <v>0</v>
      </c>
      <c r="AR157" s="26">
        <f t="shared" si="321"/>
        <v>0</v>
      </c>
      <c r="AS157" s="9">
        <f t="shared" si="344"/>
        <v>24843.8</v>
      </c>
      <c r="AT157" s="26">
        <f t="shared" si="323"/>
        <v>0</v>
      </c>
      <c r="AU157" s="23"/>
      <c r="AV157" s="23"/>
      <c r="AW157" s="82">
        <f t="shared" si="345"/>
        <v>2</v>
      </c>
      <c r="AX157" s="26">
        <f t="shared" si="325"/>
        <v>0.2</v>
      </c>
      <c r="AY157" s="50">
        <f t="shared" si="346"/>
        <v>12422.720844059</v>
      </c>
      <c r="AZ157" s="26">
        <f t="shared" si="356"/>
        <v>1.6099532663623151</v>
      </c>
      <c r="BA157" s="11"/>
    </row>
    <row r="158" spans="1:53" ht="15.75" x14ac:dyDescent="0.2">
      <c r="A158" s="87" t="s">
        <v>191</v>
      </c>
      <c r="B158" s="25" t="s">
        <v>119</v>
      </c>
      <c r="C158" s="7">
        <v>91226</v>
      </c>
      <c r="D158" s="8">
        <v>2</v>
      </c>
      <c r="E158" s="5">
        <f t="shared" si="338"/>
        <v>2.1923574419573364</v>
      </c>
      <c r="F158" s="6">
        <v>92368</v>
      </c>
      <c r="G158" s="8">
        <v>0</v>
      </c>
      <c r="H158" s="5">
        <f t="shared" si="347"/>
        <v>0</v>
      </c>
      <c r="I158" s="72">
        <v>92987</v>
      </c>
      <c r="J158" s="27">
        <v>0</v>
      </c>
      <c r="K158" s="5">
        <f t="shared" si="348"/>
        <v>0</v>
      </c>
      <c r="L158" s="173">
        <v>92701</v>
      </c>
      <c r="M158" s="136">
        <v>0</v>
      </c>
      <c r="N158" s="5">
        <f t="shared" si="349"/>
        <v>0</v>
      </c>
      <c r="O158" s="176">
        <v>94666</v>
      </c>
      <c r="P158" s="136">
        <v>0</v>
      </c>
      <c r="Q158" s="5">
        <f t="shared" si="350"/>
        <v>0</v>
      </c>
      <c r="R158" s="87" t="s">
        <v>191</v>
      </c>
      <c r="S158" s="25" t="s">
        <v>119</v>
      </c>
      <c r="T158" s="176">
        <v>94666</v>
      </c>
      <c r="U158" s="136">
        <v>0</v>
      </c>
      <c r="V158" s="5">
        <f t="shared" si="339"/>
        <v>0</v>
      </c>
      <c r="W158" s="176">
        <v>95187</v>
      </c>
      <c r="X158" s="136">
        <v>1</v>
      </c>
      <c r="Y158" s="5">
        <f t="shared" si="340"/>
        <v>1.0505636273860925</v>
      </c>
      <c r="Z158" s="176">
        <v>99582</v>
      </c>
      <c r="AA158" s="136">
        <v>1</v>
      </c>
      <c r="AB158" s="5">
        <f t="shared" si="341"/>
        <v>1.0041975457411982</v>
      </c>
      <c r="AC158" s="176">
        <v>101696</v>
      </c>
      <c r="AD158" s="185">
        <v>0</v>
      </c>
      <c r="AE158" s="5">
        <f t="shared" si="342"/>
        <v>0</v>
      </c>
      <c r="AF158" s="176">
        <v>101696</v>
      </c>
      <c r="AG158" s="185">
        <v>0</v>
      </c>
      <c r="AH158" s="5">
        <f t="shared" si="351"/>
        <v>0</v>
      </c>
      <c r="AI158" s="87" t="s">
        <v>191</v>
      </c>
      <c r="AJ158" s="25" t="s">
        <v>119</v>
      </c>
      <c r="AK158" s="80">
        <f t="shared" si="352"/>
        <v>2</v>
      </c>
      <c r="AL158" s="82">
        <f t="shared" si="353"/>
        <v>0.4</v>
      </c>
      <c r="AM158" s="9">
        <f t="shared" si="354"/>
        <v>92789.6</v>
      </c>
      <c r="AN158" s="26">
        <f t="shared" si="355"/>
        <v>0.43108279376136976</v>
      </c>
      <c r="AO158" s="13"/>
      <c r="AP158" s="13"/>
      <c r="AQ158" s="82">
        <f t="shared" si="343"/>
        <v>7</v>
      </c>
      <c r="AR158" s="26">
        <f t="shared" si="321"/>
        <v>1.4</v>
      </c>
      <c r="AS158" s="9">
        <f t="shared" si="344"/>
        <v>98565.4</v>
      </c>
      <c r="AT158" s="26">
        <f t="shared" si="323"/>
        <v>1.4203767244895267</v>
      </c>
      <c r="AU158" s="23"/>
      <c r="AV158" s="23"/>
      <c r="AW158" s="82">
        <f t="shared" si="345"/>
        <v>9</v>
      </c>
      <c r="AX158" s="26">
        <f t="shared" si="325"/>
        <v>0.9</v>
      </c>
      <c r="AY158" s="50">
        <f t="shared" si="346"/>
        <v>49282.919235744201</v>
      </c>
      <c r="AZ158" s="26">
        <f t="shared" si="356"/>
        <v>1.8261905219024501</v>
      </c>
      <c r="BA158" s="11"/>
    </row>
    <row r="159" spans="1:53" ht="15.75" x14ac:dyDescent="0.2">
      <c r="A159" s="87" t="s">
        <v>191</v>
      </c>
      <c r="B159" s="25" t="s">
        <v>120</v>
      </c>
      <c r="C159" s="7">
        <v>21521</v>
      </c>
      <c r="D159" s="8">
        <v>0</v>
      </c>
      <c r="E159" s="5">
        <f t="shared" si="338"/>
        <v>0</v>
      </c>
      <c r="F159" s="6">
        <v>21774</v>
      </c>
      <c r="G159" s="8">
        <v>0</v>
      </c>
      <c r="H159" s="5">
        <f t="shared" si="347"/>
        <v>0</v>
      </c>
      <c r="I159" s="72">
        <v>21933</v>
      </c>
      <c r="J159" s="27">
        <v>0</v>
      </c>
      <c r="K159" s="5">
        <f t="shared" si="348"/>
        <v>0</v>
      </c>
      <c r="L159" s="173">
        <v>22641</v>
      </c>
      <c r="M159" s="136">
        <v>1</v>
      </c>
      <c r="N159" s="5">
        <f t="shared" si="349"/>
        <v>4.4167660439026548</v>
      </c>
      <c r="O159" s="176">
        <v>22850</v>
      </c>
      <c r="P159" s="136">
        <v>0</v>
      </c>
      <c r="Q159" s="5">
        <f t="shared" si="350"/>
        <v>0</v>
      </c>
      <c r="R159" s="87" t="s">
        <v>191</v>
      </c>
      <c r="S159" s="25" t="s">
        <v>120</v>
      </c>
      <c r="T159" s="176">
        <v>22850</v>
      </c>
      <c r="U159" s="136">
        <v>0</v>
      </c>
      <c r="V159" s="5">
        <f t="shared" si="339"/>
        <v>0</v>
      </c>
      <c r="W159" s="176">
        <v>22902</v>
      </c>
      <c r="X159" s="136">
        <v>0</v>
      </c>
      <c r="Y159" s="5">
        <f t="shared" si="340"/>
        <v>0</v>
      </c>
      <c r="Z159" s="176">
        <v>23515</v>
      </c>
      <c r="AA159" s="136">
        <v>0</v>
      </c>
      <c r="AB159" s="5">
        <f t="shared" si="341"/>
        <v>0</v>
      </c>
      <c r="AC159" s="176">
        <v>23733</v>
      </c>
      <c r="AD159" s="185">
        <v>2</v>
      </c>
      <c r="AE159" s="5">
        <f t="shared" si="342"/>
        <v>8.4270846500653089</v>
      </c>
      <c r="AF159" s="176">
        <v>23733</v>
      </c>
      <c r="AG159" s="185">
        <v>2</v>
      </c>
      <c r="AH159" s="5">
        <f t="shared" si="351"/>
        <v>8.4270846500653089</v>
      </c>
      <c r="AI159" s="87" t="s">
        <v>191</v>
      </c>
      <c r="AJ159" s="25" t="s">
        <v>168</v>
      </c>
      <c r="AK159" s="80">
        <f t="shared" si="352"/>
        <v>1</v>
      </c>
      <c r="AL159" s="82">
        <f t="shared" si="353"/>
        <v>0.2</v>
      </c>
      <c r="AM159" s="9">
        <f t="shared" si="354"/>
        <v>22143.8</v>
      </c>
      <c r="AN159" s="26">
        <f t="shared" si="355"/>
        <v>0.90318734815162727</v>
      </c>
      <c r="AO159" s="13"/>
      <c r="AP159" s="13"/>
      <c r="AQ159" s="82">
        <f t="shared" si="343"/>
        <v>0</v>
      </c>
      <c r="AR159" s="26">
        <f t="shared" si="321"/>
        <v>0</v>
      </c>
      <c r="AS159" s="9">
        <f t="shared" si="344"/>
        <v>23346.6</v>
      </c>
      <c r="AT159" s="26">
        <f t="shared" si="323"/>
        <v>0</v>
      </c>
      <c r="AU159" s="23"/>
      <c r="AV159" s="23"/>
      <c r="AW159" s="82">
        <f t="shared" si="345"/>
        <v>1</v>
      </c>
      <c r="AX159" s="26">
        <f t="shared" si="325"/>
        <v>0.1</v>
      </c>
      <c r="AY159" s="50">
        <f t="shared" si="346"/>
        <v>11673.74167660439</v>
      </c>
      <c r="AZ159" s="26">
        <f t="shared" si="356"/>
        <v>0.85662337552331036</v>
      </c>
      <c r="BA159" s="11"/>
    </row>
    <row r="160" spans="1:53" ht="15.75" x14ac:dyDescent="0.2">
      <c r="A160" s="87" t="s">
        <v>191</v>
      </c>
      <c r="B160" s="25" t="s">
        <v>121</v>
      </c>
      <c r="C160" s="7">
        <v>12374</v>
      </c>
      <c r="D160" s="8">
        <v>0</v>
      </c>
      <c r="E160" s="5">
        <f t="shared" si="338"/>
        <v>0</v>
      </c>
      <c r="F160" s="6">
        <v>12442</v>
      </c>
      <c r="G160" s="8">
        <v>0</v>
      </c>
      <c r="H160" s="5">
        <f t="shared" si="347"/>
        <v>0</v>
      </c>
      <c r="I160" s="72">
        <v>12359</v>
      </c>
      <c r="J160" s="27">
        <v>0</v>
      </c>
      <c r="K160" s="5">
        <f t="shared" si="348"/>
        <v>0</v>
      </c>
      <c r="L160" s="173">
        <v>13129</v>
      </c>
      <c r="M160" s="136">
        <v>0</v>
      </c>
      <c r="N160" s="5">
        <f t="shared" si="349"/>
        <v>0</v>
      </c>
      <c r="O160" s="176">
        <v>13133</v>
      </c>
      <c r="P160" s="136">
        <v>0</v>
      </c>
      <c r="Q160" s="5">
        <f t="shared" si="350"/>
        <v>0</v>
      </c>
      <c r="R160" s="87" t="s">
        <v>191</v>
      </c>
      <c r="S160" s="25" t="s">
        <v>121</v>
      </c>
      <c r="T160" s="176">
        <v>13133</v>
      </c>
      <c r="U160" s="136">
        <v>0</v>
      </c>
      <c r="V160" s="5">
        <f t="shared" si="339"/>
        <v>0</v>
      </c>
      <c r="W160" s="176">
        <v>13083</v>
      </c>
      <c r="X160" s="136">
        <v>0</v>
      </c>
      <c r="Y160" s="5">
        <f t="shared" si="340"/>
        <v>0</v>
      </c>
      <c r="Z160" s="176">
        <v>12928</v>
      </c>
      <c r="AA160" s="136">
        <v>0</v>
      </c>
      <c r="AB160" s="5">
        <f t="shared" si="341"/>
        <v>0</v>
      </c>
      <c r="AC160" s="176">
        <v>12812</v>
      </c>
      <c r="AD160" s="185">
        <v>0</v>
      </c>
      <c r="AE160" s="5">
        <f t="shared" si="342"/>
        <v>0</v>
      </c>
      <c r="AF160" s="176">
        <v>12812</v>
      </c>
      <c r="AG160" s="185">
        <v>0</v>
      </c>
      <c r="AH160" s="5">
        <f t="shared" si="351"/>
        <v>0</v>
      </c>
      <c r="AI160" s="87" t="s">
        <v>191</v>
      </c>
      <c r="AJ160" s="25" t="s">
        <v>157</v>
      </c>
      <c r="AK160" s="80">
        <f t="shared" si="352"/>
        <v>0</v>
      </c>
      <c r="AL160" s="82">
        <f t="shared" si="353"/>
        <v>0</v>
      </c>
      <c r="AM160" s="9">
        <f t="shared" si="354"/>
        <v>12687.4</v>
      </c>
      <c r="AN160" s="26">
        <f t="shared" si="355"/>
        <v>0</v>
      </c>
      <c r="AO160" s="13"/>
      <c r="AP160" s="13"/>
      <c r="AQ160" s="82">
        <f>SUM(U160,X160,AA160,AD160,AG160)</f>
        <v>0</v>
      </c>
      <c r="AR160" s="26">
        <f t="shared" si="321"/>
        <v>0</v>
      </c>
      <c r="AS160" s="9">
        <f t="shared" si="344"/>
        <v>12953.6</v>
      </c>
      <c r="AT160" s="26">
        <f t="shared" si="323"/>
        <v>0</v>
      </c>
      <c r="AU160" s="23"/>
      <c r="AV160" s="23"/>
      <c r="AW160" s="82">
        <f t="shared" si="345"/>
        <v>0</v>
      </c>
      <c r="AX160" s="26">
        <f t="shared" si="325"/>
        <v>0</v>
      </c>
      <c r="AY160" s="50">
        <f t="shared" si="346"/>
        <v>6476.8</v>
      </c>
      <c r="AZ160" s="26">
        <f t="shared" si="356"/>
        <v>0</v>
      </c>
      <c r="BA160" s="11"/>
    </row>
    <row r="161" spans="1:54" ht="15.75" x14ac:dyDescent="0.2">
      <c r="A161" s="108"/>
      <c r="B161" s="30" t="s">
        <v>113</v>
      </c>
      <c r="C161" s="178">
        <f>SUM(C153:C160)</f>
        <v>247347</v>
      </c>
      <c r="D161" s="179">
        <f>SUM(D153:D160)</f>
        <v>4</v>
      </c>
      <c r="E161" s="180">
        <f>SUM(D161/C161)*100000</f>
        <v>1.6171613158841627</v>
      </c>
      <c r="F161" s="182">
        <f>SUM(F153:F160)</f>
        <v>249335</v>
      </c>
      <c r="G161" s="181">
        <f>SUM(G153:G160)</f>
        <v>0</v>
      </c>
      <c r="H161" s="180">
        <f t="shared" ref="H161" si="357">G161/F161*100000</f>
        <v>0</v>
      </c>
      <c r="I161" s="178">
        <f>SUM(I153:I160)</f>
        <v>249923</v>
      </c>
      <c r="J161" s="179">
        <f>SUM(J153:J160)</f>
        <v>1</v>
      </c>
      <c r="K161" s="180">
        <f>SUM(J161/I161)*100000</f>
        <v>0.40012323795729082</v>
      </c>
      <c r="L161" s="178">
        <f>SUM(L153:L160)</f>
        <v>251448</v>
      </c>
      <c r="M161" s="179">
        <f>SUM(M153:M160)</f>
        <v>2</v>
      </c>
      <c r="N161" s="180">
        <f>SUM(M161/L161)*100000</f>
        <v>0.79539308326174785</v>
      </c>
      <c r="O161" s="178">
        <f>SUM(O153:O160)</f>
        <v>253964</v>
      </c>
      <c r="P161" s="179">
        <f>SUM(P153:P160)</f>
        <v>0</v>
      </c>
      <c r="Q161" s="180">
        <f>SUM(P161/O161)*100000</f>
        <v>0</v>
      </c>
      <c r="R161" s="108"/>
      <c r="S161" s="30" t="s">
        <v>113</v>
      </c>
      <c r="T161" s="178">
        <f>SUM(T153:T160)</f>
        <v>253964</v>
      </c>
      <c r="U161" s="179">
        <f>SUM(U153:U160)</f>
        <v>0</v>
      </c>
      <c r="V161" s="180">
        <f>SUM(U161/T161)*100000</f>
        <v>0</v>
      </c>
      <c r="W161" s="178">
        <f>SUM(W153:W160)</f>
        <v>255130</v>
      </c>
      <c r="X161" s="179">
        <f>SUM(X153:X160)</f>
        <v>1</v>
      </c>
      <c r="Y161" s="180">
        <f>SUM(X161/W161)*100000</f>
        <v>0.39195704150825067</v>
      </c>
      <c r="Z161" s="178">
        <f>SUM(Z153:Z160)</f>
        <v>262044</v>
      </c>
      <c r="AA161" s="179">
        <f>SUM(AA153:AA160)</f>
        <v>2</v>
      </c>
      <c r="AB161" s="180">
        <f>SUM(AA161/Z161)*100000</f>
        <v>0.76323060249423758</v>
      </c>
      <c r="AC161" s="178">
        <f>SUM(AC153:AC160)</f>
        <v>265283</v>
      </c>
      <c r="AD161" s="179">
        <f>SUM(AD153:AD160)</f>
        <v>2</v>
      </c>
      <c r="AE161" s="180">
        <f>SUM(AD161/AC161)*100000</f>
        <v>0.75391186016442813</v>
      </c>
      <c r="AF161" s="178">
        <f>SUM(AF153:AF160)</f>
        <v>265283</v>
      </c>
      <c r="AG161" s="179">
        <f>SUM(AG153:AG160)</f>
        <v>2</v>
      </c>
      <c r="AH161" s="180">
        <f>SUM(AG161/AF161)*100000</f>
        <v>0.75391186016442813</v>
      </c>
      <c r="AI161" s="108"/>
      <c r="AJ161" s="30" t="s">
        <v>113</v>
      </c>
      <c r="AK161" s="60">
        <f t="shared" si="352"/>
        <v>7</v>
      </c>
      <c r="AL161" s="62">
        <f t="shared" si="353"/>
        <v>1.4</v>
      </c>
      <c r="AM161" s="56">
        <f t="shared" si="354"/>
        <v>250403.4</v>
      </c>
      <c r="AN161" s="31">
        <f t="shared" si="355"/>
        <v>0.55909783972581839</v>
      </c>
      <c r="AO161" s="57"/>
      <c r="AP161" s="57"/>
      <c r="AQ161" s="62">
        <f>SUM(AQ153:AQ160)</f>
        <v>14</v>
      </c>
      <c r="AR161" s="31">
        <f t="shared" si="321"/>
        <v>2.8</v>
      </c>
      <c r="AS161" s="56">
        <f>SUM(AS153:AS160)</f>
        <v>260340.8</v>
      </c>
      <c r="AT161" s="31">
        <f t="shared" si="323"/>
        <v>1.0755133271465709</v>
      </c>
      <c r="AU161" s="58"/>
      <c r="AV161" s="58"/>
      <c r="AW161" s="62">
        <f t="shared" si="345"/>
        <v>21</v>
      </c>
      <c r="AX161" s="31">
        <f t="shared" si="325"/>
        <v>2.1</v>
      </c>
      <c r="AY161" s="59">
        <f t="shared" si="346"/>
        <v>130170.68126776372</v>
      </c>
      <c r="AZ161" s="31">
        <f t="shared" si="356"/>
        <v>1.6132665048285777</v>
      </c>
      <c r="BA161" s="11"/>
    </row>
    <row r="162" spans="1:54" ht="15.75" x14ac:dyDescent="0.2">
      <c r="A162" s="86"/>
      <c r="B162" s="137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27"/>
      <c r="O162" s="101"/>
      <c r="P162" s="101"/>
      <c r="Q162" s="127"/>
      <c r="R162" s="91"/>
      <c r="S162" s="137"/>
      <c r="T162" s="101"/>
      <c r="U162" s="101"/>
      <c r="V162" s="127"/>
      <c r="W162" s="101"/>
      <c r="X162" s="101"/>
      <c r="Y162" s="127"/>
      <c r="Z162" s="101"/>
      <c r="AA162" s="101"/>
      <c r="AB162" s="127"/>
      <c r="AC162" s="101"/>
      <c r="AD162" s="101"/>
      <c r="AE162" s="127"/>
      <c r="AF162" s="101"/>
      <c r="AG162" s="101"/>
      <c r="AH162" s="127"/>
      <c r="AI162" s="91"/>
      <c r="AJ162" s="109"/>
      <c r="AK162" s="78" t="s">
        <v>127</v>
      </c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128"/>
    </row>
    <row r="163" spans="1:54" ht="15.75" x14ac:dyDescent="0.2">
      <c r="A163" s="87" t="s">
        <v>191</v>
      </c>
      <c r="B163" s="25" t="s">
        <v>122</v>
      </c>
      <c r="C163" s="131">
        <v>321959</v>
      </c>
      <c r="D163" s="132">
        <v>8</v>
      </c>
      <c r="E163" s="133">
        <f>D163/C163*100000</f>
        <v>2.4847884357946199</v>
      </c>
      <c r="F163" s="138">
        <v>323780</v>
      </c>
      <c r="G163" s="132">
        <v>9</v>
      </c>
      <c r="H163" s="133">
        <f>(G163/F163)*100000</f>
        <v>2.7796652047686701</v>
      </c>
      <c r="I163" s="138">
        <v>323152</v>
      </c>
      <c r="J163" s="132">
        <v>8</v>
      </c>
      <c r="K163" s="133">
        <f>(J163/I163)*100000</f>
        <v>2.4756151903748083</v>
      </c>
      <c r="L163" s="138">
        <v>322570</v>
      </c>
      <c r="M163" s="132">
        <v>10</v>
      </c>
      <c r="N163" s="133">
        <f>(M163/L163)*100000</f>
        <v>3.1001023033760116</v>
      </c>
      <c r="O163" s="176">
        <v>321793</v>
      </c>
      <c r="P163" s="132">
        <v>12</v>
      </c>
      <c r="Q163" s="133">
        <f>(P163/O163)*100000</f>
        <v>3.7291053565490864</v>
      </c>
      <c r="R163" s="87" t="s">
        <v>191</v>
      </c>
      <c r="S163" s="25" t="s">
        <v>122</v>
      </c>
      <c r="T163" s="176">
        <v>321793</v>
      </c>
      <c r="U163" s="132">
        <v>9</v>
      </c>
      <c r="V163" s="133">
        <f>(U163/T163)*100000</f>
        <v>2.7968290174118144</v>
      </c>
      <c r="W163" s="176">
        <v>320347</v>
      </c>
      <c r="X163" s="132">
        <v>12</v>
      </c>
      <c r="Y163" s="133">
        <f>(X163/W163)*100000</f>
        <v>3.7459379984828951</v>
      </c>
      <c r="Z163" s="176">
        <v>329437</v>
      </c>
      <c r="AA163" s="132">
        <v>15</v>
      </c>
      <c r="AB163" s="133">
        <f>(AA163/Z163)*100000</f>
        <v>4.553222619195779</v>
      </c>
      <c r="AC163" s="176">
        <v>329751</v>
      </c>
      <c r="AD163" s="185">
        <v>6</v>
      </c>
      <c r="AE163" s="133">
        <f>(AD163/AC163)*100000</f>
        <v>1.8195547549514635</v>
      </c>
      <c r="AF163" s="176">
        <v>329751</v>
      </c>
      <c r="AG163" s="185">
        <v>6</v>
      </c>
      <c r="AH163" s="133">
        <f>(AG163/AF163)*100000</f>
        <v>1.8195547549514635</v>
      </c>
      <c r="AI163" s="87" t="s">
        <v>191</v>
      </c>
      <c r="AJ163" s="25" t="s">
        <v>122</v>
      </c>
      <c r="AK163" s="80">
        <f>D163+G163+J163+M163+P163</f>
        <v>47</v>
      </c>
      <c r="AL163" s="82">
        <f>AK163/5</f>
        <v>9.4</v>
      </c>
      <c r="AM163" s="9">
        <f>(C163+F163+I163+L163+O163)/5</f>
        <v>322650.8</v>
      </c>
      <c r="AN163" s="82">
        <f>(AL163/AM163)*100000</f>
        <v>2.9133664010750944</v>
      </c>
      <c r="AO163" s="13"/>
      <c r="AP163" s="13"/>
      <c r="AQ163" s="82">
        <f>U163+X163+AA163+AD163+AG163</f>
        <v>48</v>
      </c>
      <c r="AR163" s="26">
        <f t="shared" si="321"/>
        <v>9.6</v>
      </c>
      <c r="AS163" s="9">
        <f>SUM(T163,W163,Z163,AC163,AF163)/5</f>
        <v>326215.8</v>
      </c>
      <c r="AT163" s="26">
        <f t="shared" si="323"/>
        <v>2.9428372261552016</v>
      </c>
      <c r="AU163" s="23"/>
      <c r="AV163" s="23"/>
      <c r="AW163" s="82">
        <f>AK163+AQ163</f>
        <v>95</v>
      </c>
      <c r="AX163" s="26">
        <f t="shared" si="325"/>
        <v>9.5</v>
      </c>
      <c r="AY163" s="50">
        <f>SUM(B163,E163,H163,K163,N163,T163,W163,Z163,AC163,AF163)/10</f>
        <v>163108.98401711343</v>
      </c>
      <c r="AZ163" s="26">
        <f>(AX163/AY163)*100000</f>
        <v>5.8243266348855798</v>
      </c>
      <c r="BA163" s="11"/>
    </row>
    <row r="164" spans="1:54" ht="15.75" x14ac:dyDescent="0.2">
      <c r="A164" s="88"/>
      <c r="B164" s="30" t="s">
        <v>113</v>
      </c>
      <c r="C164" s="183">
        <f>SUM(C163)</f>
        <v>321959</v>
      </c>
      <c r="D164" s="32">
        <f>SUM(D163)</f>
        <v>8</v>
      </c>
      <c r="E164" s="18">
        <f>D164/C164*100000</f>
        <v>2.4847884357946199</v>
      </c>
      <c r="F164" s="19">
        <f>SUM(F163)</f>
        <v>323780</v>
      </c>
      <c r="G164" s="20">
        <f>SUM(G163)</f>
        <v>9</v>
      </c>
      <c r="H164" s="18">
        <f>SUM(G164/F164)*100000</f>
        <v>2.7796652047686701</v>
      </c>
      <c r="I164" s="19">
        <f>SUM(I163)</f>
        <v>323152</v>
      </c>
      <c r="J164" s="32">
        <f>SUM(J163)</f>
        <v>8</v>
      </c>
      <c r="K164" s="18">
        <f>J164/I164*100000</f>
        <v>2.4756151903748083</v>
      </c>
      <c r="L164" s="19">
        <f>SUM(L163)</f>
        <v>322570</v>
      </c>
      <c r="M164" s="20">
        <f>SUM(M163)</f>
        <v>10</v>
      </c>
      <c r="N164" s="18">
        <f>(M164/L164)*100000</f>
        <v>3.1001023033760116</v>
      </c>
      <c r="O164" s="19">
        <f>SUM(O163)</f>
        <v>321793</v>
      </c>
      <c r="P164" s="20">
        <f>SUM(P163)</f>
        <v>12</v>
      </c>
      <c r="Q164" s="18">
        <f>(P164/O164)*100000</f>
        <v>3.7291053565490864</v>
      </c>
      <c r="R164" s="171"/>
      <c r="S164" s="30" t="s">
        <v>113</v>
      </c>
      <c r="T164" s="19">
        <f>SUM(T163)</f>
        <v>321793</v>
      </c>
      <c r="U164" s="20">
        <f>SUM(U163)</f>
        <v>9</v>
      </c>
      <c r="V164" s="18">
        <f>(U164/T164)*100000</f>
        <v>2.7968290174118144</v>
      </c>
      <c r="W164" s="19">
        <f>SUM(W163)</f>
        <v>320347</v>
      </c>
      <c r="X164" s="20">
        <f>SUM(X163)</f>
        <v>12</v>
      </c>
      <c r="Y164" s="18">
        <f>(X164/W164)*100000</f>
        <v>3.7459379984828951</v>
      </c>
      <c r="Z164" s="19">
        <f>SUM(Z163)</f>
        <v>329437</v>
      </c>
      <c r="AA164" s="20">
        <f>SUM(AA163)</f>
        <v>15</v>
      </c>
      <c r="AB164" s="18">
        <f>(AA164/Z164)*100000</f>
        <v>4.553222619195779</v>
      </c>
      <c r="AC164" s="19">
        <f>SUM(AC163)</f>
        <v>329751</v>
      </c>
      <c r="AD164" s="20">
        <f>SUM(AD163)</f>
        <v>6</v>
      </c>
      <c r="AE164" s="18">
        <f>(AD164/AC164)*100000</f>
        <v>1.8195547549514635</v>
      </c>
      <c r="AF164" s="19">
        <f>SUM(AF163)</f>
        <v>329751</v>
      </c>
      <c r="AG164" s="20">
        <f>SUM(AG163)</f>
        <v>6</v>
      </c>
      <c r="AH164" s="18">
        <f>(AG164/AF164)*100000</f>
        <v>1.8195547549514635</v>
      </c>
      <c r="AI164" s="88"/>
      <c r="AJ164" s="30" t="s">
        <v>113</v>
      </c>
      <c r="AK164" s="61">
        <f t="shared" ref="AK164:AK165" si="358">D164+G164+J164+M164+P164</f>
        <v>47</v>
      </c>
      <c r="AL164" s="63">
        <f>AK164/5</f>
        <v>9.4</v>
      </c>
      <c r="AM164" s="42">
        <f>(C164+F164+I164+L164+O164)/5</f>
        <v>322650.8</v>
      </c>
      <c r="AN164" s="63">
        <f t="shared" ref="AN164:AN165" si="359">(AL164/AM164)*100000</f>
        <v>2.9133664010750944</v>
      </c>
      <c r="AO164" s="43"/>
      <c r="AP164" s="43"/>
      <c r="AQ164" s="63">
        <f>AQ163</f>
        <v>48</v>
      </c>
      <c r="AR164" s="64">
        <f t="shared" si="321"/>
        <v>9.6</v>
      </c>
      <c r="AS164" s="42">
        <f>AS163</f>
        <v>326215.8</v>
      </c>
      <c r="AT164" s="64">
        <f t="shared" si="323"/>
        <v>2.9428372261552016</v>
      </c>
      <c r="AU164" s="44"/>
      <c r="AV164" s="44"/>
      <c r="AW164" s="63">
        <f>AK164+AQ164</f>
        <v>95</v>
      </c>
      <c r="AX164" s="64">
        <f t="shared" si="325"/>
        <v>9.5</v>
      </c>
      <c r="AY164" s="51">
        <f>SUM(B164,E164,H164,K164,N164,T164,W164,Z164,AC164,AF164)/10</f>
        <v>163108.98401711343</v>
      </c>
      <c r="AZ164" s="64">
        <f t="shared" ref="AZ164:AZ165" si="360">(AX164/AY164)*100000</f>
        <v>5.8243266348855798</v>
      </c>
      <c r="BA164" s="11"/>
    </row>
    <row r="165" spans="1:54" ht="15.75" x14ac:dyDescent="0.2">
      <c r="A165" s="88"/>
      <c r="B165" s="14" t="s">
        <v>9</v>
      </c>
      <c r="C165" s="33">
        <f>SUM(C151,C161,C164)</f>
        <v>822891</v>
      </c>
      <c r="D165" s="32">
        <f>SUM(D164,D161,D151)</f>
        <v>18</v>
      </c>
      <c r="E165" s="18">
        <f>D165/C165*100000</f>
        <v>2.187409997192824</v>
      </c>
      <c r="F165" s="19">
        <f>SUM(F161,F151,F164)</f>
        <v>829205</v>
      </c>
      <c r="G165" s="20">
        <f>SUM(G164,G161,G151)</f>
        <v>15</v>
      </c>
      <c r="H165" s="18">
        <v>2.5</v>
      </c>
      <c r="I165" s="21">
        <f>SUM(I151,I161,I164)</f>
        <v>830336</v>
      </c>
      <c r="J165" s="32">
        <f>SUM(J164,J161,J151)</f>
        <v>12</v>
      </c>
      <c r="K165" s="18">
        <f>J165/I165*100000</f>
        <v>1.4451980884846616</v>
      </c>
      <c r="L165" s="19">
        <f>SUM(L161,L151,L164)</f>
        <v>832909</v>
      </c>
      <c r="M165" s="20">
        <f>SUM(M151,M161,M164)</f>
        <v>15</v>
      </c>
      <c r="N165" s="18">
        <f>(M165/L165)*100000</f>
        <v>1.8009170269501229</v>
      </c>
      <c r="O165" s="19">
        <f>SUM(O161,O151,O164)</f>
        <v>837318</v>
      </c>
      <c r="P165" s="20">
        <f>SUM(P151,P161,P164)</f>
        <v>13</v>
      </c>
      <c r="Q165" s="18">
        <f>(P165/O165)*100000</f>
        <v>1.5525762016342657</v>
      </c>
      <c r="R165" s="171"/>
      <c r="S165" s="14" t="s">
        <v>9</v>
      </c>
      <c r="T165" s="19">
        <f>SUM(T161,T151,T164)</f>
        <v>837318</v>
      </c>
      <c r="U165" s="20">
        <f>SUM(U151,U161,U164)</f>
        <v>10</v>
      </c>
      <c r="V165" s="18">
        <f>(U165/T165)*100000</f>
        <v>1.1942893858725121</v>
      </c>
      <c r="W165" s="19">
        <f>SUM(W161,W151,W164)</f>
        <v>838724</v>
      </c>
      <c r="X165" s="20">
        <f>SUM(X151,X161,X164)</f>
        <v>18</v>
      </c>
      <c r="Y165" s="18">
        <f>(X165/W165)*100000</f>
        <v>2.1461171970755575</v>
      </c>
      <c r="Z165" s="19">
        <f>SUM(Z161,Z151,Z164)</f>
        <v>862403</v>
      </c>
      <c r="AA165" s="20">
        <f>SUM(AA151,AA161,AA164)</f>
        <v>20</v>
      </c>
      <c r="AB165" s="18">
        <f>(AA165/Z165)*100000</f>
        <v>2.3191013945916237</v>
      </c>
      <c r="AC165" s="19">
        <f>SUM(AC161,AC151,AC164)</f>
        <v>868019</v>
      </c>
      <c r="AD165" s="20">
        <f>SUM(AD151,AD161,AD164)</f>
        <v>12</v>
      </c>
      <c r="AE165" s="18">
        <f>(AD165/AC165)*100000</f>
        <v>1.3824582180804796</v>
      </c>
      <c r="AF165" s="19">
        <f>SUM(AF161,AF151,AF164)</f>
        <v>868019</v>
      </c>
      <c r="AG165" s="20">
        <f>SUM(AG151,AG161,AG164)</f>
        <v>12</v>
      </c>
      <c r="AH165" s="18">
        <f>(AG165/AF165)*100000</f>
        <v>1.3824582180804796</v>
      </c>
      <c r="AI165" s="88"/>
      <c r="AJ165" s="14" t="s">
        <v>9</v>
      </c>
      <c r="AK165" s="48">
        <f t="shared" si="358"/>
        <v>73</v>
      </c>
      <c r="AL165" s="45">
        <f>AK165/5</f>
        <v>14.6</v>
      </c>
      <c r="AM165" s="52">
        <f>AM140+AM151+AM161</f>
        <v>716176.20000000007</v>
      </c>
      <c r="AN165" s="45">
        <f t="shared" si="359"/>
        <v>2.0386044663310505</v>
      </c>
      <c r="AO165" s="46"/>
      <c r="AP165" s="46"/>
      <c r="AQ165" s="45">
        <f>SUM(AQ151,AQ161,AQ164)</f>
        <v>62</v>
      </c>
      <c r="AR165" s="16">
        <f t="shared" si="321"/>
        <v>12.4</v>
      </c>
      <c r="AS165" s="52">
        <f>AS140+AS151+AS161</f>
        <v>548047.19999999995</v>
      </c>
      <c r="AT165" s="16">
        <f t="shared" si="323"/>
        <v>2.2625788435740577</v>
      </c>
      <c r="AU165" s="47"/>
      <c r="AV165" s="47"/>
      <c r="AW165" s="45">
        <f>AK165+AQ165</f>
        <v>135</v>
      </c>
      <c r="AX165" s="16">
        <f t="shared" si="325"/>
        <v>13.5</v>
      </c>
      <c r="AY165" s="55">
        <f>SUM(AY151+AY161+AY164)</f>
        <v>427450.21206948149</v>
      </c>
      <c r="AZ165" s="16">
        <f t="shared" si="360"/>
        <v>3.1582625575597079</v>
      </c>
      <c r="BA165" s="11"/>
    </row>
    <row r="166" spans="1:54" ht="15.75" x14ac:dyDescent="0.2">
      <c r="A166" s="124"/>
      <c r="B166" s="93" t="s">
        <v>219</v>
      </c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124"/>
      <c r="S166" s="93" t="s">
        <v>219</v>
      </c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89"/>
      <c r="AJ166" s="83" t="s">
        <v>219</v>
      </c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</row>
    <row r="167" spans="1:54" ht="15.75" x14ac:dyDescent="0.2">
      <c r="A167" s="84"/>
      <c r="B167" s="85"/>
      <c r="C167" s="34">
        <f>SUM(C165,C140,C125,C115,C105,C98,C91,C84,C77,C64,C55,C45,C33,C24,C13)</f>
        <v>4251333</v>
      </c>
      <c r="D167" s="32">
        <f>SUM(D165,D140,D125,D115,D105,D98,D91,D84,D77,D64,D55,D45,D33,D24,D13)</f>
        <v>65</v>
      </c>
      <c r="E167" s="18">
        <f>D167/C167*100000</f>
        <v>1.5289322196120605</v>
      </c>
      <c r="F167" s="34">
        <f>SUM(F165,F140,F125,F115,F105,F98,F91,F84,F77,F64,F55,F45,F33,F24,F13)</f>
        <v>4456602</v>
      </c>
      <c r="G167" s="17">
        <f>SUM(G165,G140,G125,G115,G105,G98,G91,G84,G77,G64,G55,G45,G33,G24,G13)</f>
        <v>65</v>
      </c>
      <c r="H167" s="18">
        <f>G167/F167*100000</f>
        <v>1.4585103179507615</v>
      </c>
      <c r="I167" s="34">
        <f>SUM(I165,I140,I125,I115,I105,I98,I91,I84,I77,I64,I55,I45,I33,I24,I13)</f>
        <v>4471710</v>
      </c>
      <c r="J167" s="17">
        <f>SUM(J165,J140,J125,J115,J105,J98,J91,J84,J77,J64,J55,J45,J33,J24,J13)</f>
        <v>66</v>
      </c>
      <c r="K167" s="18">
        <f>J167/I167*100000</f>
        <v>1.4759454436893269</v>
      </c>
      <c r="L167" s="34">
        <f>SUM(L165,L140,L125,L115,L105,L98,L91,L84,L77,L64,L55,L45,L33,L24,L13)</f>
        <v>4505836</v>
      </c>
      <c r="M167" s="17">
        <f>SUM(M165,M140,M125,M115,M105,M98,M91,M84,M77,M64,M55,M45,M33,M24,M13)</f>
        <v>67</v>
      </c>
      <c r="N167" s="18">
        <f>M167/L167*100000</f>
        <v>1.4869604663818212</v>
      </c>
      <c r="O167" s="34">
        <f>SUM(O165,O140,O125,O115,O105,O98,O91,O84,O77,O64,O55,O45,O33,O24,O13)</f>
        <v>4509394</v>
      </c>
      <c r="P167" s="17">
        <f>SUM(P165,P140,P125,P115,P105,P98,P91,P84,P77,P64,P55,P45,P33,P24,P13)</f>
        <v>57</v>
      </c>
      <c r="Q167" s="18">
        <f>P167/O167*100000</f>
        <v>1.2640279381220625</v>
      </c>
      <c r="R167" s="84"/>
      <c r="S167" s="85"/>
      <c r="T167" s="35">
        <f>SUM(T165,T140,T125,T115,T105,T98,T91,T84,T77,T64,T55,T45,T33,T24,T13)</f>
        <v>4509394</v>
      </c>
      <c r="U167" s="17">
        <f>SUM(U165,U140,U125,U115,U105,U98,U91,U84,U77,U64,U55,U45,U33,U24,U13)</f>
        <v>70</v>
      </c>
      <c r="V167" s="18">
        <f>U167/T167*100000</f>
        <v>1.5523150117288487</v>
      </c>
      <c r="W167" s="34">
        <f>SUM(W165,W140,W125,W115,W105,W98,W91,W84,W77,W64,W55,W45,W33,W24,W13)</f>
        <v>4512222</v>
      </c>
      <c r="X167" s="20">
        <f>SUM(X13,X24,X33,X45,X55,X64,X77,X84,X91,X98,X105,X115,X125,X140,X165)</f>
        <v>75</v>
      </c>
      <c r="Y167" s="18">
        <f>X167/W167*100000</f>
        <v>1.66215226112545</v>
      </c>
      <c r="Z167" s="34">
        <f>SUM(Z165,Z140,Z125,Z115,Z105,Z98,Z91,Z84,Z77,Z64,Z55,Z45,Z33,Z24,Z13)</f>
        <v>4595898</v>
      </c>
      <c r="AA167" s="20">
        <f>SUM(AA13,AA24,AA33,AA45,AA55,AA64,AA77,AA84,AA91,AA98,AA105,AA115,AA125,AA140,AA165)</f>
        <v>93</v>
      </c>
      <c r="AB167" s="18">
        <f>AA167/Z167*100000</f>
        <v>2.0235436034481182</v>
      </c>
      <c r="AC167" s="34">
        <f>SUM(AC165,AC140,AC125,AC115,AC105,AC98,AC91,AC84,AC77,AC64,AC55,AC45,AC33,AC24,AC13)</f>
        <v>4606951</v>
      </c>
      <c r="AD167" s="20">
        <f>SUM(AD13,AD24,AD33,AD45,AD55,AD64,AD77,AD84,AD91,AD98,AD105,AD115,AD125,AD140,AD165)</f>
        <v>69</v>
      </c>
      <c r="AE167" s="18">
        <f>AD167/AC167*100000</f>
        <v>1.4977367894731244</v>
      </c>
      <c r="AF167" s="34">
        <f>SUM(AF165,AF140,AF125,AF115,AF105,AF98,AF91,AF84,AF77,AF64,AF55,AF45,AF33,AF24,AF13)</f>
        <v>4606951</v>
      </c>
      <c r="AG167" s="20">
        <f>SUM(AG13,AG24,AG33,AG45,AG55,AG64,AG77,AG84,AG91,AG98,AG105,AG115,AG125,AG140,AG165)</f>
        <v>69</v>
      </c>
      <c r="AH167" s="18">
        <f>AG167/AF167*100000</f>
        <v>1.4977367894731244</v>
      </c>
      <c r="AI167" s="84"/>
      <c r="AJ167" s="85"/>
      <c r="AK167" s="45">
        <f>SUM(AK165+AK140+AK125+AK115+AK105+AK98+AK91+AK84+AK77+AK64+AK55+AK45+AK33+AK24+AK13)</f>
        <v>319</v>
      </c>
      <c r="AL167" s="45">
        <f>SUM(AL165+AL140+AL125+AL115+AL105+AL98+AL91+AL84+AL77+AL64+AL55+AL45+AL33+AL24+AL13)</f>
        <v>63.800000000000004</v>
      </c>
      <c r="AM167" s="48">
        <f>SUM(AM165+AM140+AM125+AM115+AM105+AM98+AM91+AM84+AM77+AM64+AM55+AM45+AM33+AM24+AM13)</f>
        <v>4167520.04</v>
      </c>
      <c r="AN167" s="45">
        <f>(AL167/AM167)*100000</f>
        <v>1.5308864597565319</v>
      </c>
      <c r="AO167" s="45">
        <f>SUM(AO5,AO15,AO26,AO35,AO47,AO57,AO69,AO79,AO86,AO94,AO107,AO117,AO130,AO143)</f>
        <v>109</v>
      </c>
      <c r="AP167" s="46"/>
      <c r="AQ167" s="45">
        <f>SUM(AQ165+AQ140+AQ125+AQ115+AQ105+AQ98+AQ91+AQ84+AQ77+AQ64+AQ55+AQ45+AQ33+AQ24+AQ13)</f>
        <v>366</v>
      </c>
      <c r="AR167" s="45">
        <f>SUM(AR165+AR140+AR125+AR115+AR105+AR98+AR91+AR84+AR77+AR64+AR55+AR45+AR33+AR24+AR13)</f>
        <v>73.199999999999989</v>
      </c>
      <c r="AS167" s="48">
        <f>SUM(AS165+AS140+AS125+AS115+AS105+AS98+AS91+AS84+AS77+AS64+AS55+AS45+AS33+AS24+AS13)</f>
        <v>4068809.9999999995</v>
      </c>
      <c r="AT167" s="45">
        <f>(AR167/AS167)*100000</f>
        <v>1.7990518112175302</v>
      </c>
      <c r="AU167" s="45">
        <f>SUM(AU5,AU15,AU26,AU35,AU47,AU57,AU69,AU79,AU86,AU94,AU107,AU117,AU130,AU143,)</f>
        <v>156</v>
      </c>
      <c r="AV167" s="47"/>
      <c r="AW167" s="45">
        <f>SUM(AW165+AW140+AW125+AW115+AW105+AW98+AW91+AW84+AW77+AW64+AW55+AW45+AW33+AW24+AW13)</f>
        <v>685</v>
      </c>
      <c r="AX167" s="45">
        <f>AW167/10</f>
        <v>68.5</v>
      </c>
      <c r="AY167" s="48">
        <f>SUM(AY165+AY140+AY125+AY115+AY105+AY98+AY91+AY84+AY77+AY64+AY55+AY45+AY33+AY24+AY13)</f>
        <v>2262957.9752714657</v>
      </c>
      <c r="AZ167" s="45">
        <f>(AX167/AY167)*100000</f>
        <v>3.0270115816791825</v>
      </c>
      <c r="BA167" s="48">
        <f>SUM(BA5,BA15,BA26,BA35,BA47,BA57,BA69,BA79,BA86,BA94,BA107,BA117,BA130,BA143)</f>
        <v>263</v>
      </c>
    </row>
    <row r="168" spans="1:54" x14ac:dyDescent="0.2">
      <c r="R168" s="187"/>
      <c r="S168" s="187"/>
      <c r="T168" s="187"/>
      <c r="U168" s="92"/>
      <c r="V168" s="92"/>
      <c r="W168" s="1"/>
      <c r="X168" s="1"/>
      <c r="Y168" s="1"/>
      <c r="Z168" s="1"/>
      <c r="AA168" s="1"/>
      <c r="AB168" s="1"/>
      <c r="AC168" s="36"/>
      <c r="AD168" s="1"/>
      <c r="AE168" s="1"/>
      <c r="AG168" s="38"/>
      <c r="AH168" s="1"/>
      <c r="AI168" s="76" t="s">
        <v>234</v>
      </c>
      <c r="AJ168" s="76"/>
      <c r="AK168" s="76"/>
      <c r="AL168" s="67"/>
      <c r="AM168" s="71"/>
      <c r="AN168" s="68"/>
      <c r="AO168" s="68"/>
      <c r="AP168" s="68"/>
      <c r="AQ168" s="71"/>
      <c r="AR168" s="71"/>
      <c r="AS168" s="67"/>
      <c r="AT168" s="71"/>
      <c r="AU168" s="68"/>
      <c r="AV168" s="68"/>
      <c r="AW168" s="71"/>
      <c r="AX168" s="71"/>
      <c r="AY168" s="67"/>
      <c r="AZ168" s="71"/>
      <c r="BA168" s="68"/>
      <c r="BB168" s="68"/>
    </row>
    <row r="169" spans="1:54" x14ac:dyDescent="0.2">
      <c r="D169" s="75"/>
      <c r="E169" s="74"/>
      <c r="R169" s="76"/>
      <c r="S169" s="76"/>
      <c r="T169" s="76"/>
      <c r="U169" s="92"/>
      <c r="V169" s="92"/>
      <c r="W169" s="1"/>
      <c r="X169" s="1"/>
      <c r="Y169" s="1"/>
      <c r="Z169" s="1"/>
      <c r="AA169" s="1"/>
      <c r="AB169" s="1"/>
      <c r="AC169" s="36"/>
      <c r="AD169" s="1"/>
      <c r="AE169" s="1"/>
      <c r="AG169" s="38"/>
      <c r="AH169" s="1"/>
      <c r="AI169" s="77" t="s">
        <v>214</v>
      </c>
      <c r="AJ169" s="172"/>
      <c r="AK169" s="172"/>
      <c r="AL169" s="67"/>
      <c r="AM169" s="71"/>
      <c r="AN169" s="68"/>
      <c r="AO169" s="68"/>
      <c r="AP169" s="68"/>
      <c r="AQ169" s="71"/>
      <c r="AR169" s="71"/>
      <c r="AS169" s="67"/>
      <c r="AT169" s="71"/>
      <c r="AU169" s="68"/>
      <c r="AV169" s="68"/>
      <c r="AW169" s="71"/>
      <c r="AX169" s="71"/>
      <c r="AY169" s="67"/>
      <c r="AZ169" s="71"/>
      <c r="BA169" s="68"/>
      <c r="BB169" s="68"/>
    </row>
    <row r="170" spans="1:54" x14ac:dyDescent="0.2">
      <c r="D170" s="75"/>
      <c r="E170" s="74"/>
      <c r="U170" s="1"/>
      <c r="V170" s="1"/>
      <c r="W170" s="1"/>
      <c r="X170" s="1"/>
      <c r="Y170" s="1"/>
      <c r="Z170" s="1"/>
      <c r="AA170" s="1"/>
      <c r="AB170" s="1"/>
      <c r="AC170" s="36"/>
      <c r="AD170" s="1"/>
      <c r="AE170" s="1"/>
      <c r="AG170" s="38" t="s">
        <v>236</v>
      </c>
      <c r="AH170" s="1"/>
      <c r="AI170" s="76" t="s">
        <v>206</v>
      </c>
      <c r="AJ170" s="76"/>
      <c r="AK170" s="76"/>
      <c r="AL170" s="2"/>
      <c r="AO170" s="68"/>
      <c r="AP170" s="71"/>
      <c r="AQ170" s="71"/>
      <c r="AR170" s="67"/>
      <c r="AS170" s="71"/>
      <c r="AT170" s="68"/>
      <c r="AU170" s="68"/>
      <c r="AV170" s="71"/>
      <c r="AW170" s="71"/>
      <c r="AX170" s="67"/>
      <c r="AY170" s="71"/>
      <c r="AZ170" s="68"/>
      <c r="BA170" s="68"/>
      <c r="BB170" s="68"/>
    </row>
    <row r="171" spans="1:54" x14ac:dyDescent="0.2">
      <c r="D171" s="74"/>
      <c r="E171" s="74"/>
      <c r="AI171" s="76" t="s">
        <v>207</v>
      </c>
      <c r="AJ171" s="76"/>
      <c r="AK171" s="76"/>
      <c r="AL171" s="2"/>
    </row>
    <row r="172" spans="1:54" x14ac:dyDescent="0.2">
      <c r="D172" s="74"/>
      <c r="E172" s="74"/>
      <c r="AI172" s="175" t="s">
        <v>235</v>
      </c>
      <c r="AJ172" s="76"/>
      <c r="AK172" s="76"/>
      <c r="AL172" s="2"/>
    </row>
    <row r="173" spans="1:54" x14ac:dyDescent="0.2">
      <c r="D173" s="74"/>
      <c r="E173" s="74"/>
      <c r="AI173" s="76"/>
      <c r="AJ173" s="76"/>
      <c r="AK173" s="76"/>
      <c r="AL173" s="2"/>
    </row>
    <row r="174" spans="1:54" x14ac:dyDescent="0.2">
      <c r="AI174" s="199"/>
      <c r="AJ174" s="199"/>
      <c r="AK174" s="199"/>
      <c r="AL174" s="199"/>
      <c r="AM174" s="199"/>
      <c r="AN174" s="199"/>
    </row>
  </sheetData>
  <mergeCells count="7">
    <mergeCell ref="AI174:AN174"/>
    <mergeCell ref="B1:B3"/>
    <mergeCell ref="B65:B67"/>
    <mergeCell ref="A1:A3"/>
    <mergeCell ref="A65:A67"/>
    <mergeCell ref="A126:A128"/>
    <mergeCell ref="B126:B128"/>
  </mergeCells>
  <conditionalFormatting sqref="O15:O19">
    <cfRule type="duplicateValues" dxfId="759" priority="380"/>
  </conditionalFormatting>
  <conditionalFormatting sqref="O20:O23">
    <cfRule type="duplicateValues" dxfId="758" priority="379"/>
  </conditionalFormatting>
  <conditionalFormatting sqref="O26:O32">
    <cfRule type="duplicateValues" dxfId="757" priority="378"/>
  </conditionalFormatting>
  <conditionalFormatting sqref="O35:O42">
    <cfRule type="duplicateValues" dxfId="756" priority="377"/>
  </conditionalFormatting>
  <conditionalFormatting sqref="O43:O44">
    <cfRule type="duplicateValues" dxfId="755" priority="376"/>
  </conditionalFormatting>
  <conditionalFormatting sqref="O47:O52">
    <cfRule type="duplicateValues" dxfId="754" priority="375"/>
  </conditionalFormatting>
  <conditionalFormatting sqref="O53:O54">
    <cfRule type="duplicateValues" dxfId="753" priority="374"/>
  </conditionalFormatting>
  <conditionalFormatting sqref="O57:O60">
    <cfRule type="duplicateValues" dxfId="752" priority="373"/>
  </conditionalFormatting>
  <conditionalFormatting sqref="O69:O72">
    <cfRule type="duplicateValues" dxfId="751" priority="372"/>
  </conditionalFormatting>
  <conditionalFormatting sqref="O73:O76">
    <cfRule type="duplicateValues" dxfId="750" priority="371"/>
  </conditionalFormatting>
  <conditionalFormatting sqref="O79:O80">
    <cfRule type="duplicateValues" dxfId="749" priority="370"/>
  </conditionalFormatting>
  <conditionalFormatting sqref="O81:O83">
    <cfRule type="duplicateValues" dxfId="748" priority="369"/>
  </conditionalFormatting>
  <conditionalFormatting sqref="O86:O89">
    <cfRule type="duplicateValues" dxfId="747" priority="368"/>
  </conditionalFormatting>
  <conditionalFormatting sqref="O94:O97">
    <cfRule type="duplicateValues" dxfId="746" priority="367"/>
  </conditionalFormatting>
  <conditionalFormatting sqref="O100:O104">
    <cfRule type="duplicateValues" dxfId="745" priority="366"/>
  </conditionalFormatting>
  <conditionalFormatting sqref="O107:O113">
    <cfRule type="duplicateValues" dxfId="744" priority="365"/>
  </conditionalFormatting>
  <conditionalFormatting sqref="O117:O119">
    <cfRule type="duplicateValues" dxfId="743" priority="364"/>
  </conditionalFormatting>
  <conditionalFormatting sqref="O120:O124">
    <cfRule type="duplicateValues" dxfId="742" priority="363"/>
  </conditionalFormatting>
  <conditionalFormatting sqref="O130">
    <cfRule type="duplicateValues" dxfId="741" priority="362"/>
  </conditionalFormatting>
  <conditionalFormatting sqref="O131:O139">
    <cfRule type="duplicateValues" dxfId="740" priority="361"/>
  </conditionalFormatting>
  <conditionalFormatting sqref="O143:O145">
    <cfRule type="duplicateValues" dxfId="739" priority="360"/>
  </conditionalFormatting>
  <conditionalFormatting sqref="O146:O150">
    <cfRule type="duplicateValues" dxfId="738" priority="359"/>
  </conditionalFormatting>
  <conditionalFormatting sqref="O153:O160">
    <cfRule type="duplicateValues" dxfId="737" priority="358"/>
  </conditionalFormatting>
  <conditionalFormatting sqref="O163">
    <cfRule type="duplicateValues" dxfId="736" priority="357"/>
  </conditionalFormatting>
  <conditionalFormatting sqref="T15:T19">
    <cfRule type="duplicateValues" dxfId="735" priority="561"/>
    <cfRule type="duplicateValues" dxfId="734" priority="292"/>
    <cfRule type="duplicateValues" dxfId="733" priority="276"/>
    <cfRule type="duplicateValues" dxfId="732" priority="324"/>
    <cfRule type="duplicateValues" dxfId="731" priority="268"/>
  </conditionalFormatting>
  <conditionalFormatting sqref="T20:T23">
    <cfRule type="duplicateValues" dxfId="730" priority="267"/>
    <cfRule type="duplicateValues" dxfId="729" priority="559"/>
    <cfRule type="duplicateValues" dxfId="728" priority="322"/>
    <cfRule type="duplicateValues" dxfId="727" priority="290"/>
    <cfRule type="duplicateValues" dxfId="726" priority="275"/>
  </conditionalFormatting>
  <conditionalFormatting sqref="T26:T32">
    <cfRule type="duplicateValues" dxfId="725" priority="557"/>
    <cfRule type="duplicateValues" dxfId="724" priority="274"/>
    <cfRule type="duplicateValues" dxfId="723" priority="288"/>
    <cfRule type="duplicateValues" dxfId="722" priority="266"/>
    <cfRule type="duplicateValues" dxfId="721" priority="320"/>
  </conditionalFormatting>
  <conditionalFormatting sqref="T35:T42">
    <cfRule type="duplicateValues" dxfId="720" priority="555"/>
    <cfRule type="duplicateValues" dxfId="719" priority="318"/>
    <cfRule type="duplicateValues" dxfId="718" priority="265"/>
    <cfRule type="duplicateValues" dxfId="717" priority="286"/>
    <cfRule type="duplicateValues" dxfId="716" priority="273"/>
  </conditionalFormatting>
  <conditionalFormatting sqref="T43:T44">
    <cfRule type="duplicateValues" dxfId="715" priority="316"/>
    <cfRule type="duplicateValues" dxfId="714" priority="553"/>
    <cfRule type="duplicateValues" dxfId="713" priority="272"/>
    <cfRule type="duplicateValues" dxfId="712" priority="264"/>
    <cfRule type="duplicateValues" dxfId="711" priority="284"/>
  </conditionalFormatting>
  <conditionalFormatting sqref="T47:T52">
    <cfRule type="duplicateValues" dxfId="710" priority="551"/>
    <cfRule type="duplicateValues" dxfId="709" priority="271"/>
    <cfRule type="duplicateValues" dxfId="708" priority="282"/>
    <cfRule type="duplicateValues" dxfId="707" priority="263"/>
    <cfRule type="duplicateValues" dxfId="706" priority="314"/>
  </conditionalFormatting>
  <conditionalFormatting sqref="T53:T54">
    <cfRule type="duplicateValues" dxfId="705" priority="280"/>
    <cfRule type="duplicateValues" dxfId="704" priority="549"/>
    <cfRule type="duplicateValues" dxfId="703" priority="270"/>
    <cfRule type="duplicateValues" dxfId="702" priority="262"/>
    <cfRule type="duplicateValues" dxfId="701" priority="312"/>
  </conditionalFormatting>
  <conditionalFormatting sqref="T57:T60">
    <cfRule type="duplicateValues" dxfId="700" priority="261"/>
    <cfRule type="duplicateValues" dxfId="699" priority="547"/>
    <cfRule type="duplicateValues" dxfId="698" priority="278"/>
    <cfRule type="duplicateValues" dxfId="697" priority="269"/>
    <cfRule type="duplicateValues" dxfId="696" priority="310"/>
  </conditionalFormatting>
  <conditionalFormatting sqref="T69:T72">
    <cfRule type="duplicateValues" dxfId="695" priority="489"/>
    <cfRule type="duplicateValues" dxfId="694" priority="136"/>
    <cfRule type="duplicateValues" dxfId="693" priority="126"/>
    <cfRule type="duplicateValues" dxfId="692" priority="196"/>
    <cfRule type="duplicateValues" dxfId="691" priority="156"/>
  </conditionalFormatting>
  <conditionalFormatting sqref="T73:T76">
    <cfRule type="duplicateValues" dxfId="690" priority="154"/>
    <cfRule type="duplicateValues" dxfId="689" priority="194"/>
    <cfRule type="duplicateValues" dxfId="688" priority="125"/>
    <cfRule type="duplicateValues" dxfId="687" priority="487"/>
    <cfRule type="duplicateValues" dxfId="686" priority="135"/>
  </conditionalFormatting>
  <conditionalFormatting sqref="T79:T80">
    <cfRule type="duplicateValues" dxfId="685" priority="192"/>
    <cfRule type="duplicateValues" dxfId="684" priority="124"/>
    <cfRule type="duplicateValues" dxfId="683" priority="485"/>
    <cfRule type="duplicateValues" dxfId="682" priority="152"/>
    <cfRule type="duplicateValues" dxfId="681" priority="134"/>
  </conditionalFormatting>
  <conditionalFormatting sqref="T81:T83">
    <cfRule type="duplicateValues" dxfId="680" priority="190"/>
    <cfRule type="duplicateValues" dxfId="679" priority="150"/>
    <cfRule type="duplicateValues" dxfId="678" priority="133"/>
    <cfRule type="duplicateValues" dxfId="677" priority="123"/>
    <cfRule type="duplicateValues" dxfId="676" priority="483"/>
  </conditionalFormatting>
  <conditionalFormatting sqref="T86:T89">
    <cfRule type="duplicateValues" dxfId="675" priority="188"/>
    <cfRule type="duplicateValues" dxfId="674" priority="148"/>
    <cfRule type="duplicateValues" dxfId="673" priority="122"/>
    <cfRule type="duplicateValues" dxfId="672" priority="132"/>
    <cfRule type="duplicateValues" dxfId="671" priority="481"/>
  </conditionalFormatting>
  <conditionalFormatting sqref="T94:T97">
    <cfRule type="duplicateValues" dxfId="670" priority="131"/>
    <cfRule type="duplicateValues" dxfId="669" priority="186"/>
    <cfRule type="duplicateValues" dxfId="668" priority="146"/>
    <cfRule type="duplicateValues" dxfId="667" priority="479"/>
    <cfRule type="duplicateValues" dxfId="666" priority="121"/>
  </conditionalFormatting>
  <conditionalFormatting sqref="T100:T104">
    <cfRule type="duplicateValues" dxfId="665" priority="184"/>
    <cfRule type="duplicateValues" dxfId="664" priority="477"/>
    <cfRule type="duplicateValues" dxfId="663" priority="130"/>
    <cfRule type="duplicateValues" dxfId="662" priority="144"/>
    <cfRule type="duplicateValues" dxfId="661" priority="120"/>
  </conditionalFormatting>
  <conditionalFormatting sqref="T107:T113">
    <cfRule type="duplicateValues" dxfId="660" priority="475"/>
    <cfRule type="duplicateValues" dxfId="659" priority="142"/>
    <cfRule type="duplicateValues" dxfId="658" priority="129"/>
    <cfRule type="duplicateValues" dxfId="657" priority="119"/>
    <cfRule type="duplicateValues" dxfId="656" priority="182"/>
  </conditionalFormatting>
  <conditionalFormatting sqref="T117:T119">
    <cfRule type="duplicateValues" dxfId="655" priority="180"/>
    <cfRule type="duplicateValues" dxfId="654" priority="128"/>
    <cfRule type="duplicateValues" dxfId="653" priority="118"/>
    <cfRule type="duplicateValues" dxfId="652" priority="140"/>
    <cfRule type="duplicateValues" dxfId="651" priority="473"/>
  </conditionalFormatting>
  <conditionalFormatting sqref="T120:T124">
    <cfRule type="duplicateValues" dxfId="650" priority="127"/>
    <cfRule type="duplicateValues" dxfId="649" priority="138"/>
    <cfRule type="duplicateValues" dxfId="648" priority="117"/>
    <cfRule type="duplicateValues" dxfId="647" priority="178"/>
    <cfRule type="duplicateValues" dxfId="646" priority="471"/>
  </conditionalFormatting>
  <conditionalFormatting sqref="T130">
    <cfRule type="duplicateValues" dxfId="645" priority="62"/>
    <cfRule type="duplicateValues" dxfId="644" priority="39"/>
    <cfRule type="duplicateValues" dxfId="643" priority="21"/>
    <cfRule type="duplicateValues" dxfId="642" priority="27"/>
    <cfRule type="duplicateValues" dxfId="641" priority="425"/>
  </conditionalFormatting>
  <conditionalFormatting sqref="T131:T139">
    <cfRule type="duplicateValues" dxfId="640" priority="20"/>
    <cfRule type="duplicateValues" dxfId="639" priority="424"/>
    <cfRule type="duplicateValues" dxfId="638" priority="61"/>
    <cfRule type="duplicateValues" dxfId="637" priority="38"/>
    <cfRule type="duplicateValues" dxfId="636" priority="26"/>
  </conditionalFormatting>
  <conditionalFormatting sqref="T143:T145">
    <cfRule type="duplicateValues" dxfId="635" priority="421"/>
    <cfRule type="duplicateValues" dxfId="634" priority="19"/>
    <cfRule type="duplicateValues" dxfId="633" priority="58"/>
    <cfRule type="duplicateValues" dxfId="632" priority="35"/>
    <cfRule type="duplicateValues" dxfId="631" priority="25"/>
  </conditionalFormatting>
  <conditionalFormatting sqref="T146:T150">
    <cfRule type="duplicateValues" dxfId="630" priority="57"/>
    <cfRule type="duplicateValues" dxfId="629" priority="24"/>
    <cfRule type="duplicateValues" dxfId="628" priority="18"/>
    <cfRule type="duplicateValues" dxfId="627" priority="34"/>
    <cfRule type="duplicateValues" dxfId="626" priority="420"/>
  </conditionalFormatting>
  <conditionalFormatting sqref="T153:T160">
    <cfRule type="duplicateValues" dxfId="625" priority="31"/>
    <cfRule type="duplicateValues" dxfId="624" priority="54"/>
    <cfRule type="duplicateValues" dxfId="623" priority="417"/>
    <cfRule type="duplicateValues" dxfId="622" priority="23"/>
    <cfRule type="duplicateValues" dxfId="621" priority="17"/>
  </conditionalFormatting>
  <conditionalFormatting sqref="T163">
    <cfRule type="duplicateValues" dxfId="620" priority="16"/>
    <cfRule type="duplicateValues" dxfId="619" priority="22"/>
    <cfRule type="duplicateValues" dxfId="618" priority="52"/>
    <cfRule type="duplicateValues" dxfId="617" priority="415"/>
    <cfRule type="duplicateValues" dxfId="616" priority="29"/>
  </conditionalFormatting>
  <conditionalFormatting sqref="W15:W19">
    <cfRule type="duplicateValues" dxfId="615" priority="291"/>
    <cfRule type="duplicateValues" dxfId="614" priority="560"/>
    <cfRule type="duplicateValues" dxfId="613" priority="348"/>
    <cfRule type="duplicateValues" dxfId="612" priority="260"/>
    <cfRule type="duplicateValues" dxfId="611" priority="332"/>
    <cfRule type="duplicateValues" dxfId="610" priority="323"/>
    <cfRule type="duplicateValues" dxfId="609" priority="300"/>
    <cfRule type="duplicateValues" dxfId="608" priority="703"/>
    <cfRule type="duplicateValues" dxfId="607" priority="569"/>
    <cfRule type="duplicateValues" dxfId="606" priority="585"/>
  </conditionalFormatting>
  <conditionalFormatting sqref="W20:W23">
    <cfRule type="duplicateValues" dxfId="605" priority="568"/>
    <cfRule type="duplicateValues" dxfId="604" priority="346"/>
    <cfRule type="duplicateValues" dxfId="603" priority="331"/>
    <cfRule type="duplicateValues" dxfId="602" priority="299"/>
    <cfRule type="duplicateValues" dxfId="601" priority="701"/>
    <cfRule type="duplicateValues" dxfId="600" priority="558"/>
    <cfRule type="duplicateValues" dxfId="599" priority="259"/>
    <cfRule type="duplicateValues" dxfId="598" priority="321"/>
    <cfRule type="duplicateValues" dxfId="597" priority="583"/>
    <cfRule type="duplicateValues" dxfId="596" priority="289"/>
  </conditionalFormatting>
  <conditionalFormatting sqref="W26:W32">
    <cfRule type="duplicateValues" dxfId="595" priority="330"/>
    <cfRule type="duplicateValues" dxfId="594" priority="258"/>
    <cfRule type="duplicateValues" dxfId="593" priority="699"/>
    <cfRule type="duplicateValues" dxfId="592" priority="567"/>
    <cfRule type="duplicateValues" dxfId="591" priority="556"/>
    <cfRule type="duplicateValues" dxfId="590" priority="298"/>
    <cfRule type="duplicateValues" dxfId="589" priority="319"/>
    <cfRule type="duplicateValues" dxfId="588" priority="287"/>
    <cfRule type="duplicateValues" dxfId="587" priority="581"/>
    <cfRule type="duplicateValues" dxfId="586" priority="344"/>
  </conditionalFormatting>
  <conditionalFormatting sqref="W35:W42">
    <cfRule type="duplicateValues" dxfId="585" priority="285"/>
    <cfRule type="duplicateValues" dxfId="584" priority="697"/>
    <cfRule type="duplicateValues" dxfId="583" priority="566"/>
    <cfRule type="duplicateValues" dxfId="582" priority="317"/>
    <cfRule type="duplicateValues" dxfId="581" priority="297"/>
    <cfRule type="duplicateValues" dxfId="580" priority="554"/>
    <cfRule type="duplicateValues" dxfId="579" priority="579"/>
    <cfRule type="duplicateValues" dxfId="578" priority="342"/>
    <cfRule type="duplicateValues" dxfId="577" priority="329"/>
    <cfRule type="duplicateValues" dxfId="576" priority="257"/>
  </conditionalFormatting>
  <conditionalFormatting sqref="W43:W44">
    <cfRule type="duplicateValues" dxfId="575" priority="315"/>
    <cfRule type="duplicateValues" dxfId="574" priority="340"/>
    <cfRule type="duplicateValues" dxfId="573" priority="695"/>
    <cfRule type="duplicateValues" dxfId="572" priority="283"/>
    <cfRule type="duplicateValues" dxfId="571" priority="565"/>
    <cfRule type="duplicateValues" dxfId="570" priority="296"/>
    <cfRule type="duplicateValues" dxfId="569" priority="577"/>
    <cfRule type="duplicateValues" dxfId="568" priority="328"/>
    <cfRule type="duplicateValues" dxfId="567" priority="256"/>
    <cfRule type="duplicateValues" dxfId="566" priority="552"/>
  </conditionalFormatting>
  <conditionalFormatting sqref="W47:W52">
    <cfRule type="duplicateValues" dxfId="565" priority="281"/>
    <cfRule type="duplicateValues" dxfId="564" priority="338"/>
    <cfRule type="duplicateValues" dxfId="563" priority="550"/>
    <cfRule type="duplicateValues" dxfId="562" priority="295"/>
    <cfRule type="duplicateValues" dxfId="561" priority="313"/>
    <cfRule type="duplicateValues" dxfId="560" priority="564"/>
    <cfRule type="duplicateValues" dxfId="559" priority="327"/>
    <cfRule type="duplicateValues" dxfId="558" priority="575"/>
    <cfRule type="duplicateValues" dxfId="557" priority="693"/>
    <cfRule type="duplicateValues" dxfId="556" priority="255"/>
  </conditionalFormatting>
  <conditionalFormatting sqref="W53:W54">
    <cfRule type="duplicateValues" dxfId="555" priority="326"/>
    <cfRule type="duplicateValues" dxfId="554" priority="563"/>
    <cfRule type="duplicateValues" dxfId="553" priority="311"/>
    <cfRule type="duplicateValues" dxfId="552" priority="573"/>
    <cfRule type="duplicateValues" dxfId="551" priority="254"/>
    <cfRule type="duplicateValues" dxfId="550" priority="294"/>
    <cfRule type="duplicateValues" dxfId="549" priority="548"/>
    <cfRule type="duplicateValues" dxfId="548" priority="691"/>
    <cfRule type="duplicateValues" dxfId="547" priority="279"/>
    <cfRule type="duplicateValues" dxfId="546" priority="336"/>
  </conditionalFormatting>
  <conditionalFormatting sqref="W57:W60">
    <cfRule type="duplicateValues" dxfId="545" priority="309"/>
    <cfRule type="duplicateValues" dxfId="544" priority="562"/>
    <cfRule type="duplicateValues" dxfId="543" priority="325"/>
    <cfRule type="duplicateValues" dxfId="542" priority="293"/>
    <cfRule type="duplicateValues" dxfId="541" priority="571"/>
    <cfRule type="duplicateValues" dxfId="540" priority="546"/>
    <cfRule type="duplicateValues" dxfId="539" priority="253"/>
    <cfRule type="duplicateValues" dxfId="538" priority="277"/>
    <cfRule type="duplicateValues" dxfId="537" priority="689"/>
    <cfRule type="duplicateValues" dxfId="536" priority="334"/>
  </conditionalFormatting>
  <conditionalFormatting sqref="W69:W72">
    <cfRule type="duplicateValues" dxfId="535" priority="519"/>
    <cfRule type="duplicateValues" dxfId="534" priority="166"/>
    <cfRule type="duplicateValues" dxfId="533" priority="155"/>
    <cfRule type="duplicateValues" dxfId="532" priority="669"/>
    <cfRule type="duplicateValues" dxfId="531" priority="206"/>
    <cfRule type="duplicateValues" dxfId="530" priority="195"/>
    <cfRule type="duplicateValues" dxfId="529" priority="499"/>
    <cfRule type="duplicateValues" dxfId="528" priority="488"/>
    <cfRule type="duplicateValues" dxfId="527" priority="116"/>
    <cfRule type="duplicateValues" dxfId="526" priority="226"/>
  </conditionalFormatting>
  <conditionalFormatting sqref="W73:W76">
    <cfRule type="duplicateValues" dxfId="525" priority="667"/>
    <cfRule type="duplicateValues" dxfId="524" priority="486"/>
    <cfRule type="duplicateValues" dxfId="523" priority="498"/>
    <cfRule type="duplicateValues" dxfId="522" priority="517"/>
    <cfRule type="duplicateValues" dxfId="521" priority="193"/>
    <cfRule type="duplicateValues" dxfId="520" priority="165"/>
    <cfRule type="duplicateValues" dxfId="519" priority="115"/>
    <cfRule type="duplicateValues" dxfId="518" priority="153"/>
    <cfRule type="duplicateValues" dxfId="517" priority="224"/>
    <cfRule type="duplicateValues" dxfId="516" priority="205"/>
  </conditionalFormatting>
  <conditionalFormatting sqref="W79:W80">
    <cfRule type="duplicateValues" dxfId="515" priority="222"/>
    <cfRule type="duplicateValues" dxfId="514" priority="191"/>
    <cfRule type="duplicateValues" dxfId="513" priority="515"/>
    <cfRule type="duplicateValues" dxfId="512" priority="497"/>
    <cfRule type="duplicateValues" dxfId="511" priority="114"/>
    <cfRule type="duplicateValues" dxfId="510" priority="151"/>
    <cfRule type="duplicateValues" dxfId="509" priority="164"/>
    <cfRule type="duplicateValues" dxfId="508" priority="484"/>
    <cfRule type="duplicateValues" dxfId="507" priority="204"/>
    <cfRule type="duplicateValues" dxfId="506" priority="665"/>
  </conditionalFormatting>
  <conditionalFormatting sqref="W81:W83">
    <cfRule type="duplicateValues" dxfId="505" priority="163"/>
    <cfRule type="duplicateValues" dxfId="504" priority="513"/>
    <cfRule type="duplicateValues" dxfId="503" priority="149"/>
    <cfRule type="duplicateValues" dxfId="502" priority="482"/>
    <cfRule type="duplicateValues" dxfId="501" priority="203"/>
    <cfRule type="duplicateValues" dxfId="500" priority="220"/>
    <cfRule type="duplicateValues" dxfId="499" priority="496"/>
    <cfRule type="duplicateValues" dxfId="498" priority="113"/>
    <cfRule type="duplicateValues" dxfId="497" priority="189"/>
    <cfRule type="duplicateValues" dxfId="496" priority="663"/>
  </conditionalFormatting>
  <conditionalFormatting sqref="W86:W89">
    <cfRule type="duplicateValues" dxfId="495" priority="511"/>
    <cfRule type="duplicateValues" dxfId="494" priority="218"/>
    <cfRule type="duplicateValues" dxfId="493" priority="202"/>
    <cfRule type="duplicateValues" dxfId="492" priority="480"/>
    <cfRule type="duplicateValues" dxfId="491" priority="112"/>
    <cfRule type="duplicateValues" dxfId="490" priority="162"/>
    <cfRule type="duplicateValues" dxfId="489" priority="187"/>
    <cfRule type="duplicateValues" dxfId="488" priority="495"/>
    <cfRule type="duplicateValues" dxfId="487" priority="147"/>
    <cfRule type="duplicateValues" dxfId="486" priority="661"/>
  </conditionalFormatting>
  <conditionalFormatting sqref="W94:W97">
    <cfRule type="duplicateValues" dxfId="485" priority="494"/>
    <cfRule type="duplicateValues" dxfId="484" priority="478"/>
    <cfRule type="duplicateValues" dxfId="483" priority="161"/>
    <cfRule type="duplicateValues" dxfId="482" priority="111"/>
    <cfRule type="duplicateValues" dxfId="481" priority="509"/>
    <cfRule type="duplicateValues" dxfId="480" priority="145"/>
    <cfRule type="duplicateValues" dxfId="479" priority="659"/>
    <cfRule type="duplicateValues" dxfId="478" priority="201"/>
    <cfRule type="duplicateValues" dxfId="477" priority="185"/>
    <cfRule type="duplicateValues" dxfId="476" priority="216"/>
  </conditionalFormatting>
  <conditionalFormatting sqref="W100:W104">
    <cfRule type="duplicateValues" dxfId="475" priority="200"/>
    <cfRule type="duplicateValues" dxfId="474" priority="507"/>
    <cfRule type="duplicateValues" dxfId="473" priority="143"/>
    <cfRule type="duplicateValues" dxfId="472" priority="214"/>
    <cfRule type="duplicateValues" dxfId="471" priority="476"/>
    <cfRule type="duplicateValues" dxfId="470" priority="657"/>
    <cfRule type="duplicateValues" dxfId="469" priority="110"/>
    <cfRule type="duplicateValues" dxfId="468" priority="160"/>
    <cfRule type="duplicateValues" dxfId="467" priority="493"/>
    <cfRule type="duplicateValues" dxfId="466" priority="183"/>
  </conditionalFormatting>
  <conditionalFormatting sqref="W107:W113">
    <cfRule type="duplicateValues" dxfId="465" priority="199"/>
    <cfRule type="duplicateValues" dxfId="464" priority="109"/>
    <cfRule type="duplicateValues" dxfId="463" priority="492"/>
    <cfRule type="duplicateValues" dxfId="462" priority="505"/>
    <cfRule type="duplicateValues" dxfId="461" priority="655"/>
    <cfRule type="duplicateValues" dxfId="460" priority="212"/>
    <cfRule type="duplicateValues" dxfId="459" priority="474"/>
    <cfRule type="duplicateValues" dxfId="458" priority="181"/>
    <cfRule type="duplicateValues" dxfId="457" priority="159"/>
    <cfRule type="duplicateValues" dxfId="456" priority="141"/>
  </conditionalFormatting>
  <conditionalFormatting sqref="W117:W119">
    <cfRule type="duplicateValues" dxfId="455" priority="158"/>
    <cfRule type="duplicateValues" dxfId="454" priority="491"/>
    <cfRule type="duplicateValues" dxfId="453" priority="139"/>
    <cfRule type="duplicateValues" dxfId="452" priority="179"/>
    <cfRule type="duplicateValues" dxfId="451" priority="198"/>
    <cfRule type="duplicateValues" dxfId="450" priority="503"/>
    <cfRule type="duplicateValues" dxfId="449" priority="472"/>
    <cfRule type="duplicateValues" dxfId="448" priority="210"/>
    <cfRule type="duplicateValues" dxfId="447" priority="653"/>
    <cfRule type="duplicateValues" dxfId="446" priority="108"/>
  </conditionalFormatting>
  <conditionalFormatting sqref="W120:W124">
    <cfRule type="duplicateValues" dxfId="445" priority="177"/>
    <cfRule type="duplicateValues" dxfId="444" priority="197"/>
    <cfRule type="duplicateValues" dxfId="443" priority="501"/>
    <cfRule type="duplicateValues" dxfId="442" priority="137"/>
    <cfRule type="duplicateValues" dxfId="441" priority="208"/>
    <cfRule type="duplicateValues" dxfId="440" priority="470"/>
    <cfRule type="duplicateValues" dxfId="439" priority="651"/>
    <cfRule type="duplicateValues" dxfId="438" priority="107"/>
    <cfRule type="duplicateValues" dxfId="437" priority="490"/>
    <cfRule type="duplicateValues" dxfId="436" priority="157"/>
  </conditionalFormatting>
  <conditionalFormatting sqref="W130">
    <cfRule type="duplicateValues" dxfId="435" priority="633"/>
    <cfRule type="duplicateValues" dxfId="434" priority="423"/>
    <cfRule type="duplicateValues" dxfId="433" priority="15"/>
    <cfRule type="duplicateValues" dxfId="432" priority="431"/>
    <cfRule type="duplicateValues" dxfId="431" priority="60"/>
    <cfRule type="duplicateValues" dxfId="430" priority="80"/>
    <cfRule type="duplicateValues" dxfId="429" priority="45"/>
    <cfRule type="duplicateValues" dxfId="428" priority="68"/>
    <cfRule type="duplicateValues" dxfId="427" priority="37"/>
    <cfRule type="duplicateValues" dxfId="426" priority="443"/>
  </conditionalFormatting>
  <conditionalFormatting sqref="W131:W139">
    <cfRule type="duplicateValues" dxfId="425" priority="36"/>
    <cfRule type="duplicateValues" dxfId="424" priority="79"/>
    <cfRule type="duplicateValues" dxfId="423" priority="44"/>
    <cfRule type="duplicateValues" dxfId="422" priority="422"/>
    <cfRule type="duplicateValues" dxfId="421" priority="430"/>
    <cfRule type="duplicateValues" dxfId="420" priority="67"/>
    <cfRule type="duplicateValues" dxfId="419" priority="59"/>
    <cfRule type="duplicateValues" dxfId="418" priority="442"/>
    <cfRule type="duplicateValues" dxfId="417" priority="14"/>
    <cfRule type="duplicateValues" dxfId="416" priority="632"/>
  </conditionalFormatting>
  <conditionalFormatting sqref="W143:W145">
    <cfRule type="duplicateValues" dxfId="415" priority="439"/>
    <cfRule type="duplicateValues" dxfId="414" priority="629"/>
    <cfRule type="duplicateValues" dxfId="413" priority="56"/>
    <cfRule type="duplicateValues" dxfId="412" priority="33"/>
    <cfRule type="duplicateValues" dxfId="411" priority="419"/>
    <cfRule type="duplicateValues" dxfId="410" priority="66"/>
    <cfRule type="duplicateValues" dxfId="409" priority="13"/>
    <cfRule type="duplicateValues" dxfId="408" priority="43"/>
    <cfRule type="duplicateValues" dxfId="407" priority="429"/>
    <cfRule type="duplicateValues" dxfId="406" priority="76"/>
  </conditionalFormatting>
  <conditionalFormatting sqref="W146:W150">
    <cfRule type="duplicateValues" dxfId="405" priority="32"/>
    <cfRule type="duplicateValues" dxfId="404" priority="42"/>
    <cfRule type="duplicateValues" dxfId="403" priority="55"/>
    <cfRule type="duplicateValues" dxfId="402" priority="438"/>
    <cfRule type="duplicateValues" dxfId="401" priority="628"/>
    <cfRule type="duplicateValues" dxfId="400" priority="65"/>
    <cfRule type="duplicateValues" dxfId="399" priority="12"/>
    <cfRule type="duplicateValues" dxfId="398" priority="428"/>
    <cfRule type="duplicateValues" dxfId="397" priority="418"/>
    <cfRule type="duplicateValues" dxfId="396" priority="75"/>
  </conditionalFormatting>
  <conditionalFormatting sqref="W153:W160">
    <cfRule type="duplicateValues" dxfId="395" priority="416"/>
    <cfRule type="duplicateValues" dxfId="394" priority="53"/>
    <cfRule type="duplicateValues" dxfId="393" priority="72"/>
    <cfRule type="duplicateValues" dxfId="392" priority="11"/>
    <cfRule type="duplicateValues" dxfId="391" priority="30"/>
    <cfRule type="duplicateValues" dxfId="390" priority="64"/>
    <cfRule type="duplicateValues" dxfId="389" priority="427"/>
    <cfRule type="duplicateValues" dxfId="388" priority="435"/>
    <cfRule type="duplicateValues" dxfId="387" priority="41"/>
    <cfRule type="duplicateValues" dxfId="386" priority="625"/>
  </conditionalFormatting>
  <conditionalFormatting sqref="W163">
    <cfRule type="duplicateValues" dxfId="385" priority="63"/>
    <cfRule type="duplicateValues" dxfId="384" priority="28"/>
    <cfRule type="duplicateValues" dxfId="383" priority="623"/>
    <cfRule type="duplicateValues" dxfId="382" priority="70"/>
    <cfRule type="duplicateValues" dxfId="381" priority="433"/>
    <cfRule type="duplicateValues" dxfId="380" priority="426"/>
    <cfRule type="duplicateValues" dxfId="379" priority="51"/>
    <cfRule type="duplicateValues" dxfId="378" priority="414"/>
    <cfRule type="duplicateValues" dxfId="377" priority="40"/>
  </conditionalFormatting>
  <conditionalFormatting sqref="Z15:Z19">
    <cfRule type="duplicateValues" dxfId="376" priority="347"/>
    <cfRule type="duplicateValues" dxfId="375" priority="593"/>
    <cfRule type="duplicateValues" dxfId="374" priority="750"/>
    <cfRule type="duplicateValues" dxfId="373" priority="545"/>
    <cfRule type="duplicateValues" dxfId="372" priority="584"/>
    <cfRule type="duplicateValues" dxfId="371" priority="356"/>
    <cfRule type="duplicateValues" dxfId="370" priority="308"/>
    <cfRule type="duplicateValues" dxfId="369" priority="252"/>
    <cfRule type="duplicateValues" dxfId="368" priority="702"/>
    <cfRule type="duplicateValues" dxfId="367" priority="711"/>
  </conditionalFormatting>
  <conditionalFormatting sqref="Z20:Z23">
    <cfRule type="duplicateValues" dxfId="366" priority="592"/>
    <cfRule type="duplicateValues" dxfId="365" priority="582"/>
    <cfRule type="duplicateValues" dxfId="364" priority="307"/>
    <cfRule type="duplicateValues" dxfId="363" priority="345"/>
    <cfRule type="duplicateValues" dxfId="362" priority="544"/>
    <cfRule type="duplicateValues" dxfId="361" priority="251"/>
    <cfRule type="duplicateValues" dxfId="360" priority="700"/>
    <cfRule type="duplicateValues" dxfId="359" priority="355"/>
    <cfRule type="duplicateValues" dxfId="358" priority="710"/>
    <cfRule type="duplicateValues" dxfId="357" priority="748"/>
  </conditionalFormatting>
  <conditionalFormatting sqref="Z26:Z32">
    <cfRule type="duplicateValues" dxfId="356" priority="343"/>
    <cfRule type="duplicateValues" dxfId="355" priority="354"/>
    <cfRule type="duplicateValues" dxfId="354" priority="306"/>
    <cfRule type="duplicateValues" dxfId="353" priority="543"/>
    <cfRule type="duplicateValues" dxfId="352" priority="580"/>
    <cfRule type="duplicateValues" dxfId="351" priority="709"/>
    <cfRule type="duplicateValues" dxfId="350" priority="250"/>
    <cfRule type="duplicateValues" dxfId="349" priority="591"/>
    <cfRule type="duplicateValues" dxfId="348" priority="746"/>
    <cfRule type="duplicateValues" dxfId="347" priority="698"/>
  </conditionalFormatting>
  <conditionalFormatting sqref="Z35:Z42">
    <cfRule type="duplicateValues" dxfId="346" priority="341"/>
    <cfRule type="duplicateValues" dxfId="345" priority="578"/>
    <cfRule type="duplicateValues" dxfId="344" priority="542"/>
    <cfRule type="duplicateValues" dxfId="343" priority="305"/>
    <cfRule type="duplicateValues" dxfId="342" priority="353"/>
    <cfRule type="duplicateValues" dxfId="341" priority="590"/>
    <cfRule type="duplicateValues" dxfId="340" priority="696"/>
    <cfRule type="duplicateValues" dxfId="339" priority="249"/>
    <cfRule type="duplicateValues" dxfId="338" priority="708"/>
    <cfRule type="duplicateValues" dxfId="337" priority="744"/>
  </conditionalFormatting>
  <conditionalFormatting sqref="Z43:Z44">
    <cfRule type="duplicateValues" dxfId="336" priority="576"/>
    <cfRule type="duplicateValues" dxfId="335" priority="707"/>
    <cfRule type="duplicateValues" dxfId="334" priority="541"/>
    <cfRule type="duplicateValues" dxfId="333" priority="694"/>
    <cfRule type="duplicateValues" dxfId="332" priority="352"/>
    <cfRule type="duplicateValues" dxfId="331" priority="304"/>
    <cfRule type="duplicateValues" dxfId="330" priority="589"/>
    <cfRule type="duplicateValues" dxfId="329" priority="248"/>
    <cfRule type="duplicateValues" dxfId="328" priority="742"/>
    <cfRule type="duplicateValues" dxfId="327" priority="339"/>
  </conditionalFormatting>
  <conditionalFormatting sqref="Z47:Z52">
    <cfRule type="duplicateValues" dxfId="326" priority="337"/>
    <cfRule type="duplicateValues" dxfId="325" priority="706"/>
    <cfRule type="duplicateValues" dxfId="324" priority="540"/>
    <cfRule type="duplicateValues" dxfId="323" priority="351"/>
    <cfRule type="duplicateValues" dxfId="322" priority="740"/>
    <cfRule type="duplicateValues" dxfId="321" priority="247"/>
    <cfRule type="duplicateValues" dxfId="320" priority="692"/>
    <cfRule type="duplicateValues" dxfId="319" priority="303"/>
    <cfRule type="duplicateValues" dxfId="318" priority="574"/>
    <cfRule type="duplicateValues" dxfId="317" priority="588"/>
  </conditionalFormatting>
  <conditionalFormatting sqref="Z53:Z54">
    <cfRule type="duplicateValues" dxfId="316" priority="302"/>
    <cfRule type="duplicateValues" dxfId="315" priority="350"/>
    <cfRule type="duplicateValues" dxfId="314" priority="572"/>
    <cfRule type="duplicateValues" dxfId="313" priority="738"/>
    <cfRule type="duplicateValues" dxfId="312" priority="246"/>
    <cfRule type="duplicateValues" dxfId="311" priority="539"/>
    <cfRule type="duplicateValues" dxfId="310" priority="705"/>
    <cfRule type="duplicateValues" dxfId="309" priority="587"/>
    <cfRule type="duplicateValues" dxfId="308" priority="335"/>
    <cfRule type="duplicateValues" dxfId="307" priority="690"/>
  </conditionalFormatting>
  <conditionalFormatting sqref="Z57:Z60">
    <cfRule type="duplicateValues" dxfId="306" priority="333"/>
    <cfRule type="duplicateValues" dxfId="305" priority="349"/>
    <cfRule type="duplicateValues" dxfId="304" priority="736"/>
    <cfRule type="duplicateValues" dxfId="303" priority="570"/>
    <cfRule type="duplicateValues" dxfId="302" priority="704"/>
    <cfRule type="duplicateValues" dxfId="301" priority="688"/>
    <cfRule type="duplicateValues" dxfId="300" priority="586"/>
    <cfRule type="duplicateValues" dxfId="299" priority="538"/>
    <cfRule type="duplicateValues" dxfId="298" priority="245"/>
    <cfRule type="duplicateValues" dxfId="297" priority="301"/>
  </conditionalFormatting>
  <conditionalFormatting sqref="Z69:Z72">
    <cfRule type="duplicateValues" dxfId="296" priority="518"/>
    <cfRule type="duplicateValues" dxfId="295" priority="469"/>
    <cfRule type="duplicateValues" dxfId="294" priority="236"/>
    <cfRule type="duplicateValues" dxfId="293" priority="225"/>
    <cfRule type="duplicateValues" dxfId="292" priority="176"/>
    <cfRule type="duplicateValues" dxfId="291" priority="529"/>
    <cfRule type="duplicateValues" dxfId="290" priority="679"/>
    <cfRule type="duplicateValues" dxfId="289" priority="106"/>
    <cfRule type="duplicateValues" dxfId="288" priority="668"/>
    <cfRule type="duplicateValues" dxfId="287" priority="782"/>
  </conditionalFormatting>
  <conditionalFormatting sqref="Z73:Z76">
    <cfRule type="duplicateValues" dxfId="286" priority="235"/>
    <cfRule type="duplicateValues" dxfId="285" priority="468"/>
    <cfRule type="duplicateValues" dxfId="284" priority="516"/>
    <cfRule type="duplicateValues" dxfId="283" priority="223"/>
    <cfRule type="duplicateValues" dxfId="282" priority="175"/>
    <cfRule type="duplicateValues" dxfId="281" priority="528"/>
    <cfRule type="duplicateValues" dxfId="280" priority="780"/>
    <cfRule type="duplicateValues" dxfId="279" priority="678"/>
    <cfRule type="duplicateValues" dxfId="278" priority="666"/>
    <cfRule type="duplicateValues" dxfId="277" priority="105"/>
  </conditionalFormatting>
  <conditionalFormatting sqref="Z79:Z80">
    <cfRule type="duplicateValues" dxfId="276" priority="514"/>
    <cfRule type="duplicateValues" dxfId="275" priority="467"/>
    <cfRule type="duplicateValues" dxfId="274" priority="221"/>
    <cfRule type="duplicateValues" dxfId="273" priority="174"/>
    <cfRule type="duplicateValues" dxfId="272" priority="778"/>
    <cfRule type="duplicateValues" dxfId="271" priority="664"/>
    <cfRule type="duplicateValues" dxfId="270" priority="104"/>
    <cfRule type="duplicateValues" dxfId="269" priority="677"/>
    <cfRule type="duplicateValues" dxfId="268" priority="234"/>
    <cfRule type="duplicateValues" dxfId="267" priority="527"/>
  </conditionalFormatting>
  <conditionalFormatting sqref="Z81:Z83">
    <cfRule type="duplicateValues" dxfId="266" priority="219"/>
    <cfRule type="duplicateValues" dxfId="265" priority="466"/>
    <cfRule type="duplicateValues" dxfId="264" priority="676"/>
    <cfRule type="duplicateValues" dxfId="263" priority="233"/>
    <cfRule type="duplicateValues" dxfId="262" priority="776"/>
    <cfRule type="duplicateValues" dxfId="261" priority="512"/>
    <cfRule type="duplicateValues" dxfId="260" priority="103"/>
    <cfRule type="duplicateValues" dxfId="259" priority="662"/>
    <cfRule type="duplicateValues" dxfId="258" priority="173"/>
    <cfRule type="duplicateValues" dxfId="257" priority="526"/>
  </conditionalFormatting>
  <conditionalFormatting sqref="Z86:Z89">
    <cfRule type="duplicateValues" dxfId="256" priority="465"/>
    <cfRule type="duplicateValues" dxfId="255" priority="774"/>
    <cfRule type="duplicateValues" dxfId="254" priority="172"/>
    <cfRule type="duplicateValues" dxfId="253" priority="510"/>
    <cfRule type="duplicateValues" dxfId="252" priority="660"/>
    <cfRule type="duplicateValues" dxfId="251" priority="217"/>
    <cfRule type="duplicateValues" dxfId="250" priority="675"/>
    <cfRule type="duplicateValues" dxfId="249" priority="102"/>
    <cfRule type="duplicateValues" dxfId="248" priority="232"/>
    <cfRule type="duplicateValues" dxfId="247" priority="525"/>
  </conditionalFormatting>
  <conditionalFormatting sqref="Z94:Z97">
    <cfRule type="duplicateValues" dxfId="246" priority="508"/>
    <cfRule type="duplicateValues" dxfId="245" priority="772"/>
    <cfRule type="duplicateValues" dxfId="244" priority="215"/>
    <cfRule type="duplicateValues" dxfId="243" priority="231"/>
    <cfRule type="duplicateValues" dxfId="242" priority="524"/>
    <cfRule type="duplicateValues" dxfId="241" priority="171"/>
    <cfRule type="duplicateValues" dxfId="240" priority="464"/>
    <cfRule type="duplicateValues" dxfId="239" priority="674"/>
    <cfRule type="duplicateValues" dxfId="238" priority="101"/>
    <cfRule type="duplicateValues" dxfId="237" priority="658"/>
  </conditionalFormatting>
  <conditionalFormatting sqref="Z100:Z104">
    <cfRule type="duplicateValues" dxfId="236" priority="213"/>
    <cfRule type="duplicateValues" dxfId="235" priority="523"/>
    <cfRule type="duplicateValues" dxfId="234" priority="170"/>
    <cfRule type="duplicateValues" dxfId="233" priority="100"/>
    <cfRule type="duplicateValues" dxfId="232" priority="656"/>
    <cfRule type="duplicateValues" dxfId="231" priority="673"/>
    <cfRule type="duplicateValues" dxfId="230" priority="506"/>
    <cfRule type="duplicateValues" dxfId="229" priority="230"/>
    <cfRule type="duplicateValues" dxfId="228" priority="463"/>
    <cfRule type="duplicateValues" dxfId="227" priority="770"/>
  </conditionalFormatting>
  <conditionalFormatting sqref="Z107:Z113">
    <cfRule type="duplicateValues" dxfId="226" priority="99"/>
    <cfRule type="duplicateValues" dxfId="225" priority="229"/>
    <cfRule type="duplicateValues" dxfId="224" priority="672"/>
    <cfRule type="duplicateValues" dxfId="223" priority="169"/>
    <cfRule type="duplicateValues" dxfId="222" priority="462"/>
    <cfRule type="duplicateValues" dxfId="221" priority="522"/>
    <cfRule type="duplicateValues" dxfId="220" priority="654"/>
    <cfRule type="duplicateValues" dxfId="219" priority="211"/>
    <cfRule type="duplicateValues" dxfId="218" priority="504"/>
    <cfRule type="duplicateValues" dxfId="217" priority="768"/>
  </conditionalFormatting>
  <conditionalFormatting sqref="Z117:Z119">
    <cfRule type="duplicateValues" dxfId="216" priority="671"/>
    <cfRule type="duplicateValues" dxfId="215" priority="502"/>
    <cfRule type="duplicateValues" dxfId="214" priority="461"/>
    <cfRule type="duplicateValues" dxfId="213" priority="228"/>
    <cfRule type="duplicateValues" dxfId="212" priority="652"/>
    <cfRule type="duplicateValues" dxfId="211" priority="168"/>
    <cfRule type="duplicateValues" dxfId="210" priority="766"/>
    <cfRule type="duplicateValues" dxfId="209" priority="98"/>
    <cfRule type="duplicateValues" dxfId="208" priority="209"/>
    <cfRule type="duplicateValues" dxfId="207" priority="521"/>
  </conditionalFormatting>
  <conditionalFormatting sqref="Z120:Z124">
    <cfRule type="duplicateValues" dxfId="206" priority="650"/>
    <cfRule type="duplicateValues" dxfId="205" priority="764"/>
    <cfRule type="duplicateValues" dxfId="204" priority="670"/>
    <cfRule type="duplicateValues" dxfId="203" priority="207"/>
    <cfRule type="duplicateValues" dxfId="202" priority="167"/>
    <cfRule type="duplicateValues" dxfId="201" priority="97"/>
    <cfRule type="duplicateValues" dxfId="200" priority="460"/>
    <cfRule type="duplicateValues" dxfId="199" priority="500"/>
    <cfRule type="duplicateValues" dxfId="198" priority="520"/>
    <cfRule type="duplicateValues" dxfId="197" priority="227"/>
  </conditionalFormatting>
  <conditionalFormatting sqref="Z130">
    <cfRule type="duplicateValues" dxfId="196" priority="449"/>
    <cfRule type="duplicateValues" dxfId="195" priority="413"/>
    <cfRule type="duplicateValues" dxfId="194" priority="78"/>
    <cfRule type="duplicateValues" dxfId="193" priority="10"/>
    <cfRule type="duplicateValues" dxfId="192" priority="86"/>
    <cfRule type="duplicateValues" dxfId="191" priority="639"/>
    <cfRule type="duplicateValues" dxfId="190" priority="631"/>
    <cfRule type="duplicateValues" dxfId="189" priority="441"/>
    <cfRule type="duplicateValues" dxfId="188" priority="50"/>
    <cfRule type="duplicateValues" dxfId="187" priority="762"/>
  </conditionalFormatting>
  <conditionalFormatting sqref="Z131:Z139">
    <cfRule type="duplicateValues" dxfId="186" priority="49"/>
    <cfRule type="duplicateValues" dxfId="185" priority="77"/>
    <cfRule type="duplicateValues" dxfId="184" priority="9"/>
    <cfRule type="duplicateValues" dxfId="183" priority="85"/>
    <cfRule type="duplicateValues" dxfId="182" priority="412"/>
    <cfRule type="duplicateValues" dxfId="181" priority="638"/>
    <cfRule type="duplicateValues" dxfId="180" priority="630"/>
    <cfRule type="duplicateValues" dxfId="179" priority="440"/>
    <cfRule type="duplicateValues" dxfId="178" priority="448"/>
    <cfRule type="duplicateValues" dxfId="177" priority="761"/>
  </conditionalFormatting>
  <conditionalFormatting sqref="Z143:Z145">
    <cfRule type="duplicateValues" dxfId="176" priority="8"/>
    <cfRule type="duplicateValues" dxfId="175" priority="48"/>
    <cfRule type="duplicateValues" dxfId="174" priority="411"/>
    <cfRule type="duplicateValues" dxfId="173" priority="637"/>
    <cfRule type="duplicateValues" dxfId="172" priority="627"/>
    <cfRule type="duplicateValues" dxfId="171" priority="437"/>
    <cfRule type="duplicateValues" dxfId="170" priority="447"/>
    <cfRule type="duplicateValues" dxfId="169" priority="84"/>
    <cfRule type="duplicateValues" dxfId="168" priority="758"/>
    <cfRule type="duplicateValues" dxfId="167" priority="74"/>
  </conditionalFormatting>
  <conditionalFormatting sqref="Z146:Z150">
    <cfRule type="duplicateValues" dxfId="166" priority="636"/>
    <cfRule type="duplicateValues" dxfId="165" priority="83"/>
    <cfRule type="duplicateValues" dxfId="164" priority="626"/>
    <cfRule type="duplicateValues" dxfId="163" priority="7"/>
    <cfRule type="duplicateValues" dxfId="162" priority="410"/>
    <cfRule type="duplicateValues" dxfId="161" priority="47"/>
    <cfRule type="duplicateValues" dxfId="160" priority="446"/>
    <cfRule type="duplicateValues" dxfId="159" priority="757"/>
    <cfRule type="duplicateValues" dxfId="158" priority="436"/>
    <cfRule type="duplicateValues" dxfId="157" priority="73"/>
  </conditionalFormatting>
  <conditionalFormatting sqref="Z153:Z160">
    <cfRule type="duplicateValues" dxfId="156" priority="6"/>
    <cfRule type="duplicateValues" dxfId="155" priority="624"/>
    <cfRule type="duplicateValues" dxfId="154" priority="635"/>
    <cfRule type="duplicateValues" dxfId="153" priority="445"/>
    <cfRule type="duplicateValues" dxfId="152" priority="409"/>
    <cfRule type="duplicateValues" dxfId="151" priority="754"/>
    <cfRule type="duplicateValues" dxfId="150" priority="434"/>
    <cfRule type="duplicateValues" dxfId="149" priority="46"/>
    <cfRule type="duplicateValues" dxfId="148" priority="71"/>
    <cfRule type="duplicateValues" dxfId="147" priority="82"/>
  </conditionalFormatting>
  <conditionalFormatting sqref="Z163">
    <cfRule type="duplicateValues" dxfId="146" priority="81"/>
    <cfRule type="duplicateValues" dxfId="145" priority="622"/>
    <cfRule type="duplicateValues" dxfId="144" priority="432"/>
    <cfRule type="duplicateValues" dxfId="143" priority="444"/>
    <cfRule type="duplicateValues" dxfId="142" priority="634"/>
    <cfRule type="duplicateValues" dxfId="141" priority="752"/>
    <cfRule type="duplicateValues" dxfId="140" priority="69"/>
  </conditionalFormatting>
  <conditionalFormatting sqref="AC15:AC19">
    <cfRule type="duplicateValues" dxfId="139" priority="687"/>
    <cfRule type="duplicateValues" dxfId="138" priority="537"/>
    <cfRule type="duplicateValues" dxfId="137" priority="749"/>
    <cfRule type="duplicateValues" dxfId="136" priority="833"/>
    <cfRule type="duplicateValues" dxfId="135" priority="244"/>
  </conditionalFormatting>
  <conditionalFormatting sqref="AC20:AC23">
    <cfRule type="duplicateValues" dxfId="134" priority="243"/>
    <cfRule type="duplicateValues" dxfId="133" priority="686"/>
    <cfRule type="duplicateValues" dxfId="132" priority="831"/>
    <cfRule type="duplicateValues" dxfId="131" priority="536"/>
    <cfRule type="duplicateValues" dxfId="130" priority="747"/>
  </conditionalFormatting>
  <conditionalFormatting sqref="AC26:AC32">
    <cfRule type="duplicateValues" dxfId="129" priority="535"/>
    <cfRule type="duplicateValues" dxfId="128" priority="685"/>
    <cfRule type="duplicateValues" dxfId="127" priority="829"/>
    <cfRule type="duplicateValues" dxfId="126" priority="745"/>
    <cfRule type="duplicateValues" dxfId="125" priority="242"/>
  </conditionalFormatting>
  <conditionalFormatting sqref="AC35:AC42">
    <cfRule type="duplicateValues" dxfId="124" priority="241"/>
    <cfRule type="duplicateValues" dxfId="123" priority="534"/>
    <cfRule type="duplicateValues" dxfId="122" priority="684"/>
    <cfRule type="duplicateValues" dxfId="121" priority="827"/>
    <cfRule type="duplicateValues" dxfId="120" priority="743"/>
  </conditionalFormatting>
  <conditionalFormatting sqref="AC43:AC44">
    <cfRule type="duplicateValues" dxfId="119" priority="240"/>
    <cfRule type="duplicateValues" dxfId="118" priority="683"/>
    <cfRule type="duplicateValues" dxfId="117" priority="533"/>
    <cfRule type="duplicateValues" dxfId="116" priority="741"/>
    <cfRule type="duplicateValues" dxfId="115" priority="825"/>
  </conditionalFormatting>
  <conditionalFormatting sqref="AC47:AC52">
    <cfRule type="duplicateValues" dxfId="114" priority="532"/>
    <cfRule type="duplicateValues" dxfId="113" priority="823"/>
    <cfRule type="duplicateValues" dxfId="112" priority="739"/>
    <cfRule type="duplicateValues" dxfId="111" priority="682"/>
    <cfRule type="duplicateValues" dxfId="110" priority="239"/>
  </conditionalFormatting>
  <conditionalFormatting sqref="AC53:AC54">
    <cfRule type="duplicateValues" dxfId="109" priority="238"/>
    <cfRule type="duplicateValues" dxfId="108" priority="681"/>
    <cfRule type="duplicateValues" dxfId="107" priority="821"/>
    <cfRule type="duplicateValues" dxfId="106" priority="737"/>
    <cfRule type="duplicateValues" dxfId="105" priority="531"/>
  </conditionalFormatting>
  <conditionalFormatting sqref="AC57:AC60">
    <cfRule type="duplicateValues" dxfId="104" priority="237"/>
    <cfRule type="duplicateValues" dxfId="103" priority="735"/>
    <cfRule type="duplicateValues" dxfId="102" priority="819"/>
    <cfRule type="duplicateValues" dxfId="101" priority="680"/>
    <cfRule type="duplicateValues" dxfId="100" priority="530"/>
  </conditionalFormatting>
  <conditionalFormatting sqref="AC69:AC72">
    <cfRule type="duplicateValues" dxfId="99" priority="649"/>
    <cfRule type="duplicateValues" dxfId="98" priority="781"/>
    <cfRule type="duplicateValues" dxfId="97" priority="817"/>
    <cfRule type="duplicateValues" dxfId="96" priority="459"/>
    <cfRule type="duplicateValues" dxfId="95" priority="96"/>
  </conditionalFormatting>
  <conditionalFormatting sqref="AC73:AC76">
    <cfRule type="duplicateValues" dxfId="94" priority="648"/>
    <cfRule type="duplicateValues" dxfId="93" priority="779"/>
    <cfRule type="duplicateValues" dxfId="92" priority="458"/>
    <cfRule type="duplicateValues" dxfId="91" priority="815"/>
    <cfRule type="duplicateValues" dxfId="90" priority="95"/>
  </conditionalFormatting>
  <conditionalFormatting sqref="AC79:AC80">
    <cfRule type="duplicateValues" dxfId="89" priority="647"/>
    <cfRule type="duplicateValues" dxfId="88" priority="777"/>
    <cfRule type="duplicateValues" dxfId="87" priority="813"/>
    <cfRule type="duplicateValues" dxfId="86" priority="94"/>
    <cfRule type="duplicateValues" dxfId="85" priority="457"/>
  </conditionalFormatting>
  <conditionalFormatting sqref="AC81:AC83">
    <cfRule type="duplicateValues" dxfId="84" priority="93"/>
    <cfRule type="duplicateValues" dxfId="83" priority="646"/>
    <cfRule type="duplicateValues" dxfId="82" priority="775"/>
    <cfRule type="duplicateValues" dxfId="81" priority="456"/>
    <cfRule type="duplicateValues" dxfId="80" priority="811"/>
  </conditionalFormatting>
  <conditionalFormatting sqref="AC86:AC89">
    <cfRule type="duplicateValues" dxfId="79" priority="92"/>
    <cfRule type="duplicateValues" dxfId="78" priority="773"/>
    <cfRule type="duplicateValues" dxfId="77" priority="455"/>
    <cfRule type="duplicateValues" dxfId="76" priority="645"/>
    <cfRule type="duplicateValues" dxfId="75" priority="809"/>
  </conditionalFormatting>
  <conditionalFormatting sqref="AC94:AC97">
    <cfRule type="duplicateValues" dxfId="74" priority="644"/>
    <cfRule type="duplicateValues" dxfId="73" priority="454"/>
    <cfRule type="duplicateValues" dxfId="72" priority="807"/>
    <cfRule type="duplicateValues" dxfId="71" priority="771"/>
    <cfRule type="duplicateValues" dxfId="70" priority="91"/>
  </conditionalFormatting>
  <conditionalFormatting sqref="AC100:AC104">
    <cfRule type="duplicateValues" dxfId="69" priority="90"/>
    <cfRule type="duplicateValues" dxfId="68" priority="805"/>
    <cfRule type="duplicateValues" dxfId="67" priority="769"/>
    <cfRule type="duplicateValues" dxfId="66" priority="453"/>
    <cfRule type="duplicateValues" dxfId="65" priority="643"/>
  </conditionalFormatting>
  <conditionalFormatting sqref="AC107:AC113">
    <cfRule type="duplicateValues" dxfId="64" priority="803"/>
    <cfRule type="duplicateValues" dxfId="63" priority="89"/>
    <cfRule type="duplicateValues" dxfId="62" priority="642"/>
    <cfRule type="duplicateValues" dxfId="61" priority="452"/>
    <cfRule type="duplicateValues" dxfId="60" priority="767"/>
  </conditionalFormatting>
  <conditionalFormatting sqref="AC117:AC119">
    <cfRule type="duplicateValues" dxfId="59" priority="451"/>
    <cfRule type="duplicateValues" dxfId="58" priority="801"/>
    <cfRule type="duplicateValues" dxfId="57" priority="641"/>
    <cfRule type="duplicateValues" dxfId="56" priority="88"/>
    <cfRule type="duplicateValues" dxfId="55" priority="765"/>
  </conditionalFormatting>
  <conditionalFormatting sqref="AC120:AC124">
    <cfRule type="duplicateValues" dxfId="54" priority="799"/>
    <cfRule type="duplicateValues" dxfId="53" priority="87"/>
    <cfRule type="duplicateValues" dxfId="52" priority="450"/>
    <cfRule type="duplicateValues" dxfId="51" priority="763"/>
    <cfRule type="duplicateValues" dxfId="50" priority="640"/>
  </conditionalFormatting>
  <conditionalFormatting sqref="AC130">
    <cfRule type="duplicateValues" dxfId="49" priority="408"/>
    <cfRule type="duplicateValues" dxfId="48" priority="760"/>
    <cfRule type="duplicateValues" dxfId="47" priority="621"/>
    <cfRule type="duplicateValues" dxfId="46" priority="5"/>
    <cfRule type="duplicateValues" dxfId="45" priority="797"/>
  </conditionalFormatting>
  <conditionalFormatting sqref="AC131:AC139">
    <cfRule type="duplicateValues" dxfId="44" priority="407"/>
    <cfRule type="duplicateValues" dxfId="43" priority="759"/>
    <cfRule type="duplicateValues" dxfId="42" priority="620"/>
    <cfRule type="duplicateValues" dxfId="41" priority="796"/>
    <cfRule type="duplicateValues" dxfId="40" priority="4"/>
  </conditionalFormatting>
  <conditionalFormatting sqref="AC143:AC145">
    <cfRule type="duplicateValues" dxfId="39" priority="619"/>
    <cfRule type="duplicateValues" dxfId="38" priority="406"/>
    <cfRule type="duplicateValues" dxfId="37" priority="793"/>
    <cfRule type="duplicateValues" dxfId="36" priority="756"/>
    <cfRule type="duplicateValues" dxfId="35" priority="3"/>
  </conditionalFormatting>
  <conditionalFormatting sqref="AC146:AC150">
    <cfRule type="duplicateValues" dxfId="34" priority="618"/>
    <cfRule type="duplicateValues" dxfId="33" priority="405"/>
    <cfRule type="duplicateValues" dxfId="32" priority="791"/>
    <cfRule type="duplicateValues" dxfId="31" priority="2"/>
    <cfRule type="duplicateValues" dxfId="30" priority="755"/>
  </conditionalFormatting>
  <conditionalFormatting sqref="AC153:AC160">
    <cfRule type="duplicateValues" dxfId="29" priority="617"/>
    <cfRule type="duplicateValues" dxfId="28" priority="404"/>
    <cfRule type="duplicateValues" dxfId="27" priority="786"/>
    <cfRule type="duplicateValues" dxfId="26" priority="1"/>
    <cfRule type="duplicateValues" dxfId="25" priority="753"/>
  </conditionalFormatting>
  <conditionalFormatting sqref="AC163">
    <cfRule type="duplicateValues" dxfId="24" priority="784"/>
    <cfRule type="duplicateValues" dxfId="23" priority="751"/>
  </conditionalFormatting>
  <conditionalFormatting sqref="AF15:AF19">
    <cfRule type="duplicateValues" dxfId="22" priority="403"/>
  </conditionalFormatting>
  <conditionalFormatting sqref="AF20:AF23">
    <cfRule type="duplicateValues" dxfId="21" priority="402"/>
  </conditionalFormatting>
  <conditionalFormatting sqref="AF26:AF32">
    <cfRule type="duplicateValues" dxfId="20" priority="401"/>
  </conditionalFormatting>
  <conditionalFormatting sqref="AF35:AF42">
    <cfRule type="duplicateValues" dxfId="19" priority="400"/>
  </conditionalFormatting>
  <conditionalFormatting sqref="AF43:AF44">
    <cfRule type="duplicateValues" dxfId="18" priority="399"/>
  </conditionalFormatting>
  <conditionalFormatting sqref="AF47:AF52">
    <cfRule type="duplicateValues" dxfId="17" priority="398"/>
  </conditionalFormatting>
  <conditionalFormatting sqref="AF53:AF54">
    <cfRule type="duplicateValues" dxfId="16" priority="397"/>
  </conditionalFormatting>
  <conditionalFormatting sqref="AF57:AF60">
    <cfRule type="duplicateValues" dxfId="15" priority="396"/>
  </conditionalFormatting>
  <conditionalFormatting sqref="AF69:AF72">
    <cfRule type="duplicateValues" dxfId="14" priority="395"/>
  </conditionalFormatting>
  <conditionalFormatting sqref="AF73:AF76">
    <cfRule type="duplicateValues" dxfId="13" priority="394"/>
  </conditionalFormatting>
  <conditionalFormatting sqref="AF79:AF80">
    <cfRule type="duplicateValues" dxfId="12" priority="393"/>
  </conditionalFormatting>
  <conditionalFormatting sqref="AF81:AF83">
    <cfRule type="duplicateValues" dxfId="11" priority="392"/>
  </conditionalFormatting>
  <conditionalFormatting sqref="AF86:AF89">
    <cfRule type="duplicateValues" dxfId="10" priority="391"/>
  </conditionalFormatting>
  <conditionalFormatting sqref="AF94:AF97">
    <cfRule type="duplicateValues" dxfId="9" priority="390"/>
  </conditionalFormatting>
  <conditionalFormatting sqref="AF100:AF104">
    <cfRule type="duplicateValues" dxfId="8" priority="389"/>
  </conditionalFormatting>
  <conditionalFormatting sqref="AF107:AF113">
    <cfRule type="duplicateValues" dxfId="7" priority="388"/>
  </conditionalFormatting>
  <conditionalFormatting sqref="AF117:AF119">
    <cfRule type="duplicateValues" dxfId="6" priority="387"/>
  </conditionalFormatting>
  <conditionalFormatting sqref="AF120:AF124">
    <cfRule type="duplicateValues" dxfId="5" priority="386"/>
  </conditionalFormatting>
  <conditionalFormatting sqref="AF130">
    <cfRule type="duplicateValues" dxfId="4" priority="385"/>
  </conditionalFormatting>
  <conditionalFormatting sqref="AF131:AF139">
    <cfRule type="duplicateValues" dxfId="3" priority="384"/>
  </conditionalFormatting>
  <conditionalFormatting sqref="AF143:AF145">
    <cfRule type="duplicateValues" dxfId="2" priority="383"/>
  </conditionalFormatting>
  <conditionalFormatting sqref="AF146:AF150">
    <cfRule type="duplicateValues" dxfId="1" priority="382"/>
  </conditionalFormatting>
  <conditionalFormatting sqref="AF153:AF160">
    <cfRule type="duplicateValues" dxfId="0" priority="381"/>
  </conditionalFormatting>
  <pageMargins left="0.7" right="0.7" top="0.75" bottom="0.75" header="0.3" footer="0.3"/>
  <pageSetup scale="49" orientation="landscape" r:id="rId1"/>
  <headerFooter>
    <oddHeader xml:space="preserve">&amp;C&amp;"-,Bold"&amp;24Kentucky's 10-Year Tuberculosis Confirmed Case Counts and Incidence Rates, 2016-2025
&amp;"-,Regular"&amp;15
</oddHeader>
    <oddFooter xml:space="preserve">&amp;L&amp;"-,Bold"&amp;15&amp;G&amp;C&amp;15Page &amp;P of 9 &amp;R&amp;"-,Bold"&amp;15
</oddFooter>
  </headerFooter>
  <rowBreaks count="2" manualBreakCount="2">
    <brk id="64" max="16383" man="1"/>
    <brk id="125" max="16383" man="1"/>
  </rowBreaks>
  <colBreaks count="2" manualBreakCount="2">
    <brk id="17" max="1048575" man="1"/>
    <brk id="34" max="1048575" man="1"/>
  </col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5B158C45B84586E4181EECF17002" ma:contentTypeVersion="4" ma:contentTypeDescription="Create a new document." ma:contentTypeScope="" ma:versionID="ba32332419814c25a729c349da6990e0">
  <xsd:schema xmlns:xsd="http://www.w3.org/2001/XMLSchema" xmlns:xs="http://www.w3.org/2001/XMLSchema" xmlns:p="http://schemas.microsoft.com/office/2006/metadata/properties" xmlns:ns1="http://schemas.microsoft.com/sharepoint/v3" xmlns:ns2="8e3f3de1-8305-45bd-ae5b-aa8a16277ab1" xmlns:ns3="cab47e06-5989-4d51-8c9a-14d1c31ebccd" xmlns:ns4="9d98fa39-7fbd-4685-a488-797cac822720" targetNamespace="http://schemas.microsoft.com/office/2006/metadata/properties" ma:root="true" ma:fieldsID="2e3b6ee2eb49a3317f8185d2592fcd63" ns1:_="" ns2:_="" ns3:_="" ns4:_="">
    <xsd:import namespace="http://schemas.microsoft.com/sharepoint/v3"/>
    <xsd:import namespace="8e3f3de1-8305-45bd-ae5b-aa8a16277ab1"/>
    <xsd:import namespace="cab47e06-5989-4d51-8c9a-14d1c31ebccd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hfsDphEhpIdbDocType" minOccurs="0"/>
                <xsd:element ref="ns3:Migr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f3de1-8305-45bd-ae5b-aa8a16277ab1" elementFormDefault="qualified">
    <xsd:import namespace="http://schemas.microsoft.com/office/2006/documentManagement/types"/>
    <xsd:import namespace="http://schemas.microsoft.com/office/infopath/2007/PartnerControls"/>
    <xsd:element name="chfsDphEhpIdbDocType" ma:index="10" nillable="true" ma:displayName="Doc Type" ma:format="Dropdown" ma:internalName="chfsDphEhpIdbDocType">
      <xsd:simpleType>
        <xsd:restriction base="dms:Choice">
          <xsd:enumeration value="5-Year Rates"/>
          <xsd:enumeration value="AIDS"/>
          <xsd:enumeration value="Case Rates"/>
          <xsd:enumeration value="Foodborne/Waterborne"/>
          <xsd:enumeration value="Grants"/>
          <xsd:enumeration value="HAI"/>
          <xsd:enumeration value="Hepatitis"/>
          <xsd:enumeration value="Immunization"/>
          <xsd:enumeration value="Rabies"/>
          <xsd:enumeration value="Reportable Disease"/>
          <xsd:enumeration value="Surveillance"/>
          <xsd:enumeration value="TB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47e06-5989-4d51-8c9a-14d1c31ebccd" elementFormDefault="qualified">
    <xsd:import namespace="http://schemas.microsoft.com/office/2006/documentManagement/types"/>
    <xsd:import namespace="http://schemas.microsoft.com/office/infopath/2007/PartnerControls"/>
    <xsd:element name="Migrate" ma:index="11" nillable="true" ma:displayName="Migrate" ma:internalName="Migr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Migrate xmlns="cab47e06-5989-4d51-8c9a-14d1c31ebccd">(2016-2025)_KentuckyConfirmedTBCaseReport</Migrate>
    <PublishingStartDate xmlns="http://schemas.microsoft.com/sharepoint/v3" xsi:nil="true"/>
    <chfsDphEhpIdbDocType xmlns="8e3f3de1-8305-45bd-ae5b-aa8a16277ab1">TB</chfsDphEhpIdbDocType>
  </documentManagement>
</p:properties>
</file>

<file path=customXml/itemProps1.xml><?xml version="1.0" encoding="utf-8"?>
<ds:datastoreItem xmlns:ds="http://schemas.openxmlformats.org/officeDocument/2006/customXml" ds:itemID="{F21DF333-6321-423F-B086-3D1EDB1B7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DDC27E-0AAE-4753-80FC-ABC9DFAA0850}"/>
</file>

<file path=customXml/itemProps3.xml><?xml version="1.0" encoding="utf-8"?>
<ds:datastoreItem xmlns:ds="http://schemas.openxmlformats.org/officeDocument/2006/customXml" ds:itemID="{68E9CBFF-787D-42D2-8C67-BC10CFA51A75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9d98fa39-7fbd-4685-a488-797cac822720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(2016-2025)_KentuckyConfirmedTBCaseReport</dc:title>
  <dc:creator>charles.rhea</dc:creator>
  <cp:lastModifiedBy>Goodwin, Emily (CHFS DPH DEHP)</cp:lastModifiedBy>
  <cp:lastPrinted>2026-06-10T03:55:57Z</cp:lastPrinted>
  <dcterms:created xsi:type="dcterms:W3CDTF">2018-10-29T11:53:05Z</dcterms:created>
  <dcterms:modified xsi:type="dcterms:W3CDTF">2026-07-20T11:29:57Z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0x010100C6C75B158C45B84586E4181EECF17002</vt:lpwstr>
  </property>
  <property fmtid="{D5CDD505-2E9C-101B-9397-08002B2CF9AE}" pid="3" name="MSIP_Label_12114590-0341-42bc-b968-6e35dcb6384d_Enabled">
    <vt:lpwstr>true</vt:lpwstr>
  </property>
  <property fmtid="{D5CDD505-2E9C-101B-9397-08002B2CF9AE}" pid="4" name="MSIP_Label_12114590-0341-42bc-b968-6e35dcb6384d_SetDate">
    <vt:lpwstr>2026-07-20T11:27:40Z</vt:lpwstr>
  </property>
  <property fmtid="{D5CDD505-2E9C-101B-9397-08002B2CF9AE}" pid="5" name="MSIP_Label_12114590-0341-42bc-b968-6e35dcb6384d_Method">
    <vt:lpwstr>Privileged</vt:lpwstr>
  </property>
  <property fmtid="{D5CDD505-2E9C-101B-9397-08002B2CF9AE}" pid="6" name="MSIP_Label_12114590-0341-42bc-b968-6e35dcb6384d_Name">
    <vt:lpwstr>12114590-0341-42bc-b968-6e35dcb6384d</vt:lpwstr>
  </property>
  <property fmtid="{D5CDD505-2E9C-101B-9397-08002B2CF9AE}" pid="7" name="MSIP_Label_12114590-0341-42bc-b968-6e35dcb6384d_SiteId">
    <vt:lpwstr>d77c7f4d-d767-461f-b625-0628792e9e2a</vt:lpwstr>
  </property>
  <property fmtid="{D5CDD505-2E9C-101B-9397-08002B2CF9AE}" pid="8" name="MSIP_Label_12114590-0341-42bc-b968-6e35dcb6384d_ActionId">
    <vt:lpwstr>ae37077b-7752-452a-bc7a-c2a2a1cf96c7</vt:lpwstr>
  </property>
  <property fmtid="{D5CDD505-2E9C-101B-9397-08002B2CF9AE}" pid="9" name="MSIP_Label_12114590-0341-42bc-b968-6e35dcb6384d_ContentBits">
    <vt:lpwstr>0</vt:lpwstr>
  </property>
  <property fmtid="{D5CDD505-2E9C-101B-9397-08002B2CF9AE}" pid="10" name="MSIP_Label_12114590-0341-42bc-b968-6e35dcb6384d_Tag">
    <vt:lpwstr>10, 0, 1, 1</vt:lpwstr>
  </property>
</Properties>
</file>