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ymsoffice-my.sharepoint.com/personal/kelly_claes_ky_gov/Documents/Documents/Web Documents/Posted Docs/Document Library_Fee Schedules/"/>
    </mc:Choice>
  </mc:AlternateContent>
  <xr:revisionPtr revIDLastSave="3" documentId="8_{9DC13898-F7D5-4531-8B32-E18FEC56F26C}" xr6:coauthVersionLast="47" xr6:coauthVersionMax="47" xr10:uidLastSave="{14C834DD-F3BC-4064-8B91-68F75913867A}"/>
  <bookViews>
    <workbookView xWindow="28680" yWindow="1260" windowWidth="24240" windowHeight="13020" xr2:uid="{26158397-EDD5-4B2A-9653-7BE0C0CB982E}"/>
  </bookViews>
  <sheets>
    <sheet name="Rate Calc " sheetId="1" r:id="rId1"/>
    <sheet name="Facility Summary" sheetId="2" state="hidden" r:id="rId2"/>
    <sheet name="County Summary" sheetId="3" state="hidden" r:id="rId3"/>
  </sheets>
  <definedNames>
    <definedName name="_xlnm._FilterDatabase" localSheetId="2" hidden="1">'County Summary'!$A$5:$K$125</definedName>
    <definedName name="_xlnm._FilterDatabase" localSheetId="1" hidden="1">'Facility Summary'!$A$5:$L$29</definedName>
    <definedName name="_xlnm.Print_Area" localSheetId="2">'County Summary'!$A$1:$K$127</definedName>
    <definedName name="_xlnm.Print_Area" localSheetId="1">'Facility Summary'!$A$1:$L$29</definedName>
    <definedName name="_xlnm.Print_Area" localSheetId="0">'Rate Calc '!$A$1:$M$66</definedName>
    <definedName name="_xlnm.Print_Titles" localSheetId="2">'County Summary'!$1:$5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E29" i="2"/>
  <c r="E28" i="2"/>
  <c r="E27" i="2"/>
  <c r="E26" i="2"/>
  <c r="E25" i="2"/>
  <c r="E24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M54" i="1"/>
  <c r="L54" i="1"/>
  <c r="K54" i="1"/>
  <c r="J54" i="1"/>
  <c r="I54" i="1"/>
  <c r="H54" i="1"/>
  <c r="F54" i="1"/>
  <c r="M53" i="1"/>
  <c r="L53" i="1"/>
  <c r="K53" i="1"/>
  <c r="J53" i="1"/>
  <c r="I53" i="1"/>
  <c r="H53" i="1"/>
  <c r="F53" i="1"/>
  <c r="M52" i="1"/>
  <c r="L52" i="1"/>
  <c r="K52" i="1"/>
  <c r="J52" i="1"/>
  <c r="I52" i="1"/>
  <c r="H52" i="1"/>
  <c r="F52" i="1"/>
  <c r="M51" i="1"/>
  <c r="L51" i="1"/>
  <c r="K51" i="1"/>
  <c r="J51" i="1"/>
  <c r="I51" i="1"/>
  <c r="H51" i="1"/>
  <c r="F51" i="1"/>
  <c r="M50" i="1"/>
  <c r="L50" i="1"/>
  <c r="K50" i="1"/>
  <c r="J50" i="1"/>
  <c r="I50" i="1"/>
  <c r="H50" i="1"/>
  <c r="F50" i="1"/>
  <c r="M49" i="1"/>
  <c r="L49" i="1"/>
  <c r="K49" i="1"/>
  <c r="J49" i="1"/>
  <c r="I49" i="1"/>
  <c r="H49" i="1"/>
  <c r="F49" i="1"/>
  <c r="M48" i="1"/>
  <c r="L48" i="1"/>
  <c r="K48" i="1"/>
  <c r="J48" i="1"/>
  <c r="I48" i="1"/>
  <c r="H48" i="1"/>
  <c r="F48" i="1"/>
  <c r="M47" i="1"/>
  <c r="L47" i="1"/>
  <c r="K47" i="1"/>
  <c r="J47" i="1"/>
  <c r="I47" i="1"/>
  <c r="H47" i="1"/>
  <c r="F47" i="1"/>
  <c r="M46" i="1"/>
  <c r="L46" i="1"/>
  <c r="K46" i="1"/>
  <c r="J46" i="1"/>
  <c r="I46" i="1"/>
  <c r="H46" i="1"/>
  <c r="F46" i="1"/>
  <c r="M45" i="1"/>
  <c r="L45" i="1"/>
  <c r="K45" i="1"/>
  <c r="J45" i="1"/>
  <c r="I45" i="1"/>
  <c r="H45" i="1"/>
  <c r="F45" i="1"/>
  <c r="M44" i="1"/>
  <c r="L44" i="1"/>
  <c r="K44" i="1"/>
  <c r="J44" i="1"/>
  <c r="I44" i="1"/>
  <c r="H44" i="1"/>
  <c r="F44" i="1"/>
  <c r="M43" i="1"/>
  <c r="L43" i="1"/>
  <c r="K43" i="1"/>
  <c r="J43" i="1"/>
  <c r="I43" i="1"/>
  <c r="H43" i="1"/>
  <c r="F43" i="1"/>
  <c r="M42" i="1"/>
  <c r="L42" i="1"/>
  <c r="K42" i="1"/>
  <c r="J42" i="1"/>
  <c r="I42" i="1"/>
  <c r="H42" i="1"/>
  <c r="F42" i="1"/>
  <c r="M41" i="1"/>
  <c r="L41" i="1"/>
  <c r="K41" i="1"/>
  <c r="J41" i="1"/>
  <c r="I41" i="1"/>
  <c r="H41" i="1"/>
  <c r="F41" i="1"/>
  <c r="M40" i="1"/>
  <c r="L40" i="1"/>
  <c r="K40" i="1"/>
  <c r="J40" i="1"/>
  <c r="I40" i="1"/>
  <c r="H40" i="1"/>
  <c r="F40" i="1"/>
  <c r="M39" i="1"/>
  <c r="L39" i="1"/>
  <c r="K39" i="1"/>
  <c r="J39" i="1"/>
  <c r="I39" i="1"/>
  <c r="H39" i="1"/>
  <c r="F39" i="1"/>
  <c r="M38" i="1"/>
  <c r="L38" i="1"/>
  <c r="K38" i="1"/>
  <c r="J38" i="1"/>
  <c r="I38" i="1"/>
  <c r="H38" i="1"/>
  <c r="F38" i="1"/>
  <c r="M37" i="1"/>
  <c r="L37" i="1"/>
  <c r="K37" i="1"/>
  <c r="J37" i="1"/>
  <c r="I37" i="1"/>
  <c r="H37" i="1"/>
  <c r="F37" i="1"/>
  <c r="M36" i="1"/>
  <c r="L36" i="1"/>
  <c r="K36" i="1"/>
  <c r="J36" i="1"/>
  <c r="I36" i="1"/>
  <c r="H36" i="1"/>
  <c r="F36" i="1"/>
  <c r="M35" i="1"/>
  <c r="L35" i="1"/>
  <c r="K35" i="1"/>
  <c r="J35" i="1"/>
  <c r="I35" i="1"/>
  <c r="H35" i="1"/>
  <c r="F35" i="1"/>
  <c r="M34" i="1"/>
  <c r="L34" i="1"/>
  <c r="K34" i="1"/>
  <c r="J34" i="1"/>
  <c r="I34" i="1"/>
  <c r="H34" i="1"/>
  <c r="F34" i="1"/>
  <c r="M33" i="1"/>
  <c r="L33" i="1"/>
  <c r="K33" i="1"/>
  <c r="J33" i="1"/>
  <c r="I33" i="1"/>
  <c r="H33" i="1"/>
  <c r="F33" i="1"/>
  <c r="M32" i="1"/>
  <c r="L32" i="1"/>
  <c r="K32" i="1"/>
  <c r="J32" i="1"/>
  <c r="I32" i="1"/>
  <c r="H32" i="1"/>
  <c r="F32" i="1"/>
  <c r="M31" i="1"/>
  <c r="L31" i="1"/>
  <c r="K31" i="1"/>
  <c r="J31" i="1"/>
  <c r="I31" i="1"/>
  <c r="H31" i="1"/>
  <c r="F31" i="1"/>
  <c r="M30" i="1"/>
  <c r="L30" i="1"/>
  <c r="K30" i="1"/>
  <c r="J30" i="1"/>
  <c r="I30" i="1"/>
  <c r="H30" i="1"/>
  <c r="F30" i="1"/>
  <c r="M29" i="1"/>
  <c r="L29" i="1"/>
  <c r="K29" i="1"/>
  <c r="J29" i="1"/>
  <c r="I29" i="1"/>
  <c r="H29" i="1"/>
  <c r="M28" i="1"/>
  <c r="L28" i="1"/>
  <c r="K28" i="1"/>
  <c r="J28" i="1"/>
  <c r="I28" i="1"/>
  <c r="H28" i="1"/>
  <c r="F28" i="1"/>
  <c r="M27" i="1"/>
  <c r="L27" i="1"/>
  <c r="K27" i="1"/>
  <c r="J27" i="1"/>
  <c r="I27" i="1"/>
  <c r="H27" i="1"/>
  <c r="F27" i="1"/>
  <c r="M26" i="1"/>
  <c r="L26" i="1"/>
  <c r="K26" i="1"/>
  <c r="J26" i="1"/>
  <c r="I26" i="1"/>
  <c r="H26" i="1"/>
  <c r="F26" i="1"/>
  <c r="M25" i="1"/>
  <c r="L25" i="1"/>
  <c r="K25" i="1"/>
  <c r="J25" i="1"/>
  <c r="I25" i="1"/>
  <c r="H25" i="1"/>
  <c r="F25" i="1"/>
  <c r="M24" i="1"/>
  <c r="L24" i="1"/>
  <c r="K24" i="1"/>
  <c r="J24" i="1"/>
  <c r="I24" i="1"/>
  <c r="H24" i="1"/>
  <c r="F24" i="1"/>
  <c r="M23" i="1"/>
  <c r="L23" i="1"/>
  <c r="K23" i="1"/>
  <c r="I23" i="1"/>
  <c r="H23" i="1"/>
  <c r="F23" i="1"/>
  <c r="M22" i="1"/>
  <c r="L22" i="1"/>
  <c r="K22" i="1"/>
  <c r="J22" i="1"/>
  <c r="I22" i="1"/>
  <c r="H22" i="1"/>
  <c r="F22" i="1"/>
  <c r="M21" i="1"/>
  <c r="L21" i="1"/>
  <c r="K21" i="1"/>
  <c r="J21" i="1"/>
  <c r="I21" i="1"/>
  <c r="H21" i="1"/>
  <c r="F21" i="1"/>
  <c r="M20" i="1"/>
  <c r="L20" i="1"/>
  <c r="K20" i="1"/>
  <c r="J20" i="1"/>
  <c r="I20" i="1"/>
  <c r="H20" i="1"/>
  <c r="F20" i="1"/>
  <c r="M19" i="1"/>
  <c r="L19" i="1"/>
  <c r="K19" i="1"/>
  <c r="J19" i="1"/>
  <c r="I19" i="1"/>
  <c r="H19" i="1"/>
  <c r="F19" i="1"/>
  <c r="M18" i="1"/>
  <c r="L18" i="1"/>
  <c r="K18" i="1"/>
  <c r="J18" i="1"/>
  <c r="I18" i="1"/>
  <c r="H18" i="1"/>
  <c r="F18" i="1"/>
  <c r="M17" i="1"/>
  <c r="L17" i="1"/>
  <c r="K17" i="1"/>
  <c r="J17" i="1"/>
  <c r="I17" i="1"/>
  <c r="H17" i="1"/>
  <c r="F17" i="1"/>
  <c r="M16" i="1"/>
  <c r="L16" i="1"/>
  <c r="K16" i="1"/>
  <c r="J16" i="1"/>
  <c r="I16" i="1"/>
  <c r="H16" i="1"/>
  <c r="F16" i="1"/>
  <c r="M15" i="1"/>
  <c r="L15" i="1"/>
  <c r="K15" i="1"/>
  <c r="J15" i="1"/>
  <c r="I15" i="1"/>
  <c r="H15" i="1"/>
  <c r="F15" i="1"/>
  <c r="M14" i="1"/>
  <c r="L14" i="1"/>
  <c r="K14" i="1"/>
  <c r="J14" i="1"/>
  <c r="I14" i="1"/>
  <c r="H14" i="1"/>
  <c r="F14" i="1"/>
  <c r="H21" i="3" s="1"/>
  <c r="K7" i="3" l="1"/>
  <c r="I120" i="3"/>
  <c r="F75" i="3"/>
  <c r="E9" i="3"/>
  <c r="I81" i="3"/>
  <c r="J13" i="2" s="1"/>
  <c r="G6" i="3"/>
  <c r="J7" i="3"/>
  <c r="G10" i="3"/>
  <c r="J11" i="3"/>
  <c r="I14" i="3"/>
  <c r="E16" i="3"/>
  <c r="F10" i="2" s="1"/>
  <c r="K17" i="3"/>
  <c r="I19" i="3"/>
  <c r="F21" i="3"/>
  <c r="E23" i="3"/>
  <c r="F21" i="2" s="1"/>
  <c r="F33" i="3"/>
  <c r="I35" i="3"/>
  <c r="J19" i="2" s="1"/>
  <c r="F38" i="3"/>
  <c r="I43" i="3"/>
  <c r="F46" i="3"/>
  <c r="F49" i="3"/>
  <c r="I52" i="3"/>
  <c r="J55" i="3"/>
  <c r="F62" i="3"/>
  <c r="F65" i="3"/>
  <c r="I68" i="3"/>
  <c r="J29" i="2" s="1"/>
  <c r="J71" i="3"/>
  <c r="F78" i="3"/>
  <c r="G20" i="2" s="1"/>
  <c r="F81" i="3"/>
  <c r="G13" i="2" s="1"/>
  <c r="I84" i="3"/>
  <c r="J87" i="3"/>
  <c r="F94" i="3"/>
  <c r="F97" i="3"/>
  <c r="G17" i="2" s="1"/>
  <c r="I100" i="3"/>
  <c r="J103" i="3"/>
  <c r="K6" i="2" s="1"/>
  <c r="F110" i="3"/>
  <c r="F113" i="3"/>
  <c r="F117" i="3"/>
  <c r="F121" i="3"/>
  <c r="H6" i="3"/>
  <c r="J19" i="3"/>
  <c r="F59" i="3"/>
  <c r="G11" i="2" s="1"/>
  <c r="I65" i="3"/>
  <c r="G78" i="3"/>
  <c r="H20" i="2" s="1"/>
  <c r="I117" i="3"/>
  <c r="I6" i="3"/>
  <c r="F9" i="3"/>
  <c r="I10" i="3"/>
  <c r="F13" i="3"/>
  <c r="K14" i="3"/>
  <c r="H16" i="3"/>
  <c r="I10" i="2" s="1"/>
  <c r="E18" i="3"/>
  <c r="K19" i="3"/>
  <c r="I21" i="3"/>
  <c r="H23" i="3"/>
  <c r="I21" i="2" s="1"/>
  <c r="F25" i="3"/>
  <c r="H27" i="3"/>
  <c r="F29" i="3"/>
  <c r="G22" i="2" s="1"/>
  <c r="H31" i="3"/>
  <c r="I33" i="3"/>
  <c r="I38" i="3"/>
  <c r="F41" i="3"/>
  <c r="I46" i="3"/>
  <c r="F56" i="3"/>
  <c r="I59" i="3"/>
  <c r="J11" i="2" s="1"/>
  <c r="I62" i="3"/>
  <c r="F72" i="3"/>
  <c r="I75" i="3"/>
  <c r="I78" i="3"/>
  <c r="J20" i="2" s="1"/>
  <c r="F88" i="3"/>
  <c r="I91" i="3"/>
  <c r="I94" i="3"/>
  <c r="F104" i="3"/>
  <c r="I107" i="3"/>
  <c r="I110" i="3"/>
  <c r="E13" i="3"/>
  <c r="F27" i="3"/>
  <c r="F91" i="3"/>
  <c r="G94" i="3"/>
  <c r="I121" i="3"/>
  <c r="J6" i="3"/>
  <c r="G9" i="3"/>
  <c r="J10" i="3"/>
  <c r="G13" i="3"/>
  <c r="I16" i="3"/>
  <c r="J10" i="2" s="1"/>
  <c r="F18" i="3"/>
  <c r="K21" i="3"/>
  <c r="I23" i="3"/>
  <c r="J21" i="2" s="1"/>
  <c r="H25" i="3"/>
  <c r="I27" i="3"/>
  <c r="H29" i="3"/>
  <c r="I22" i="2" s="1"/>
  <c r="I31" i="3"/>
  <c r="F36" i="3"/>
  <c r="I41" i="3"/>
  <c r="F44" i="3"/>
  <c r="F50" i="3"/>
  <c r="F53" i="3"/>
  <c r="I56" i="3"/>
  <c r="J59" i="3"/>
  <c r="K11" i="2" s="1"/>
  <c r="F66" i="3"/>
  <c r="F69" i="3"/>
  <c r="I72" i="3"/>
  <c r="J75" i="3"/>
  <c r="F82" i="3"/>
  <c r="F85" i="3"/>
  <c r="I88" i="3"/>
  <c r="J91" i="3"/>
  <c r="F98" i="3"/>
  <c r="F101" i="3"/>
  <c r="I104" i="3"/>
  <c r="J107" i="3"/>
  <c r="F114" i="3"/>
  <c r="F118" i="3"/>
  <c r="F122" i="3"/>
  <c r="J14" i="3"/>
  <c r="E25" i="3"/>
  <c r="G38" i="3"/>
  <c r="I97" i="3"/>
  <c r="J17" i="2" s="1"/>
  <c r="K6" i="3"/>
  <c r="E8" i="3"/>
  <c r="H9" i="3"/>
  <c r="K10" i="3"/>
  <c r="E12" i="3"/>
  <c r="H13" i="3"/>
  <c r="E15" i="3"/>
  <c r="F9" i="2" s="1"/>
  <c r="K16" i="3"/>
  <c r="L10" i="2" s="1"/>
  <c r="G18" i="3"/>
  <c r="E20" i="3"/>
  <c r="J23" i="3"/>
  <c r="K21" i="2" s="1"/>
  <c r="I25" i="3"/>
  <c r="J27" i="3"/>
  <c r="I29" i="3"/>
  <c r="J22" i="2" s="1"/>
  <c r="J31" i="3"/>
  <c r="E34" i="3"/>
  <c r="I36" i="3"/>
  <c r="F39" i="3"/>
  <c r="G8" i="2" s="1"/>
  <c r="I44" i="3"/>
  <c r="F47" i="3"/>
  <c r="G50" i="3"/>
  <c r="I53" i="3"/>
  <c r="F63" i="3"/>
  <c r="G66" i="3"/>
  <c r="I69" i="3"/>
  <c r="F79" i="3"/>
  <c r="G82" i="3"/>
  <c r="I85" i="3"/>
  <c r="F95" i="3"/>
  <c r="G28" i="2" s="1"/>
  <c r="G98" i="3"/>
  <c r="I101" i="3"/>
  <c r="F111" i="3"/>
  <c r="I114" i="3"/>
  <c r="I118" i="3"/>
  <c r="I122" i="3"/>
  <c r="F23" i="3"/>
  <c r="G21" i="2" s="1"/>
  <c r="F31" i="3"/>
  <c r="J35" i="3"/>
  <c r="K19" i="2" s="1"/>
  <c r="J43" i="3"/>
  <c r="G46" i="3"/>
  <c r="I49" i="3"/>
  <c r="G62" i="3"/>
  <c r="I113" i="3"/>
  <c r="F8" i="3"/>
  <c r="I9" i="3"/>
  <c r="F12" i="3"/>
  <c r="I13" i="3"/>
  <c r="F15" i="3"/>
  <c r="G9" i="2" s="1"/>
  <c r="H18" i="3"/>
  <c r="F20" i="3"/>
  <c r="E22" i="3"/>
  <c r="K23" i="3"/>
  <c r="L21" i="2" s="1"/>
  <c r="K27" i="3"/>
  <c r="F34" i="3"/>
  <c r="K36" i="3"/>
  <c r="H39" i="3"/>
  <c r="I8" i="2" s="1"/>
  <c r="E42" i="3"/>
  <c r="K44" i="3"/>
  <c r="I47" i="3"/>
  <c r="I50" i="3"/>
  <c r="F60" i="3"/>
  <c r="I63" i="3"/>
  <c r="I66" i="3"/>
  <c r="F76" i="3"/>
  <c r="I79" i="3"/>
  <c r="I82" i="3"/>
  <c r="F92" i="3"/>
  <c r="I95" i="3"/>
  <c r="J28" i="2" s="1"/>
  <c r="I98" i="3"/>
  <c r="F108" i="3"/>
  <c r="G24" i="2" s="1"/>
  <c r="I111" i="3"/>
  <c r="K11" i="3"/>
  <c r="H33" i="3"/>
  <c r="G8" i="3"/>
  <c r="J9" i="3"/>
  <c r="G12" i="3"/>
  <c r="K13" i="3"/>
  <c r="H15" i="3"/>
  <c r="I9" i="2" s="1"/>
  <c r="I18" i="3"/>
  <c r="H20" i="3"/>
  <c r="F22" i="3"/>
  <c r="E26" i="3"/>
  <c r="E30" i="3"/>
  <c r="F14" i="2" s="1"/>
  <c r="E32" i="3"/>
  <c r="G34" i="3"/>
  <c r="I39" i="3"/>
  <c r="J8" i="2" s="1"/>
  <c r="F42" i="3"/>
  <c r="J47" i="3"/>
  <c r="F54" i="3"/>
  <c r="F57" i="3"/>
  <c r="I60" i="3"/>
  <c r="J63" i="3"/>
  <c r="F70" i="3"/>
  <c r="F73" i="3"/>
  <c r="I76" i="3"/>
  <c r="J79" i="3"/>
  <c r="F86" i="3"/>
  <c r="G15" i="2" s="1"/>
  <c r="F89" i="3"/>
  <c r="I92" i="3"/>
  <c r="J95" i="3"/>
  <c r="K28" i="2" s="1"/>
  <c r="F102" i="3"/>
  <c r="G7" i="2" s="1"/>
  <c r="F105" i="3"/>
  <c r="G16" i="2" s="1"/>
  <c r="I108" i="3"/>
  <c r="J24" i="2" s="1"/>
  <c r="J111" i="3"/>
  <c r="F115" i="3"/>
  <c r="F119" i="3"/>
  <c r="G18" i="2" s="1"/>
  <c r="F123" i="3"/>
  <c r="H10" i="3"/>
  <c r="E29" i="3"/>
  <c r="F22" i="2" s="1"/>
  <c r="F107" i="3"/>
  <c r="E7" i="3"/>
  <c r="H8" i="3"/>
  <c r="K9" i="3"/>
  <c r="E11" i="3"/>
  <c r="H12" i="3"/>
  <c r="I15" i="3"/>
  <c r="J9" i="2" s="1"/>
  <c r="E17" i="3"/>
  <c r="K18" i="3"/>
  <c r="I20" i="3"/>
  <c r="G22" i="3"/>
  <c r="E24" i="3"/>
  <c r="F26" i="3"/>
  <c r="E28" i="3"/>
  <c r="F30" i="3"/>
  <c r="G14" i="2" s="1"/>
  <c r="F32" i="3"/>
  <c r="I34" i="3"/>
  <c r="J39" i="3"/>
  <c r="K8" i="2" s="1"/>
  <c r="G42" i="3"/>
  <c r="F51" i="3"/>
  <c r="G54" i="3"/>
  <c r="I57" i="3"/>
  <c r="F67" i="3"/>
  <c r="G70" i="3"/>
  <c r="I73" i="3"/>
  <c r="F83" i="3"/>
  <c r="G86" i="3"/>
  <c r="H15" i="2" s="1"/>
  <c r="I89" i="3"/>
  <c r="F99" i="3"/>
  <c r="G102" i="3"/>
  <c r="H7" i="2" s="1"/>
  <c r="I105" i="3"/>
  <c r="J16" i="2" s="1"/>
  <c r="I115" i="3"/>
  <c r="I119" i="3"/>
  <c r="J18" i="2" s="1"/>
  <c r="I123" i="3"/>
  <c r="G110" i="3"/>
  <c r="F7" i="3"/>
  <c r="I8" i="3"/>
  <c r="F11" i="3"/>
  <c r="I12" i="3"/>
  <c r="E14" i="3"/>
  <c r="J15" i="3"/>
  <c r="K9" i="2" s="1"/>
  <c r="F17" i="3"/>
  <c r="K20" i="3"/>
  <c r="H22" i="3"/>
  <c r="F24" i="3"/>
  <c r="G26" i="3"/>
  <c r="F28" i="3"/>
  <c r="G30" i="3"/>
  <c r="H14" i="2" s="1"/>
  <c r="I32" i="3"/>
  <c r="K34" i="3"/>
  <c r="F37" i="3"/>
  <c r="I42" i="3"/>
  <c r="F45" i="3"/>
  <c r="F48" i="3"/>
  <c r="I51" i="3"/>
  <c r="I54" i="3"/>
  <c r="F64" i="3"/>
  <c r="G25" i="2" s="1"/>
  <c r="I67" i="3"/>
  <c r="I70" i="3"/>
  <c r="F80" i="3"/>
  <c r="I83" i="3"/>
  <c r="I86" i="3"/>
  <c r="J15" i="2" s="1"/>
  <c r="F96" i="3"/>
  <c r="I99" i="3"/>
  <c r="I102" i="3"/>
  <c r="J7" i="2" s="1"/>
  <c r="F112" i="3"/>
  <c r="F16" i="3"/>
  <c r="G10" i="2" s="1"/>
  <c r="G7" i="3"/>
  <c r="J8" i="3"/>
  <c r="G11" i="3"/>
  <c r="J12" i="3"/>
  <c r="F14" i="3"/>
  <c r="K15" i="3"/>
  <c r="L9" i="2" s="1"/>
  <c r="G17" i="3"/>
  <c r="E19" i="3"/>
  <c r="I22" i="3"/>
  <c r="I24" i="3"/>
  <c r="H26" i="3"/>
  <c r="I28" i="3"/>
  <c r="H30" i="3"/>
  <c r="I14" i="2" s="1"/>
  <c r="K32" i="3"/>
  <c r="I37" i="3"/>
  <c r="F40" i="3"/>
  <c r="I45" i="3"/>
  <c r="I48" i="3"/>
  <c r="J51" i="3"/>
  <c r="F58" i="3"/>
  <c r="F61" i="3"/>
  <c r="G12" i="2" s="1"/>
  <c r="I64" i="3"/>
  <c r="J25" i="2" s="1"/>
  <c r="J67" i="3"/>
  <c r="F74" i="3"/>
  <c r="F77" i="3"/>
  <c r="I80" i="3"/>
  <c r="J83" i="3"/>
  <c r="F90" i="3"/>
  <c r="F93" i="3"/>
  <c r="I96" i="3"/>
  <c r="J99" i="3"/>
  <c r="F106" i="3"/>
  <c r="F109" i="3"/>
  <c r="I112" i="3"/>
  <c r="F116" i="3"/>
  <c r="F120" i="3"/>
  <c r="I124" i="3"/>
  <c r="E6" i="3"/>
  <c r="H7" i="3"/>
  <c r="K8" i="3"/>
  <c r="E10" i="3"/>
  <c r="H11" i="3"/>
  <c r="K12" i="3"/>
  <c r="G14" i="3"/>
  <c r="H17" i="3"/>
  <c r="F19" i="3"/>
  <c r="K22" i="3"/>
  <c r="K24" i="3"/>
  <c r="I26" i="3"/>
  <c r="K28" i="3"/>
  <c r="I30" i="3"/>
  <c r="J14" i="2" s="1"/>
  <c r="F35" i="3"/>
  <c r="G19" i="2" s="1"/>
  <c r="I40" i="3"/>
  <c r="F43" i="3"/>
  <c r="F55" i="3"/>
  <c r="G58" i="3"/>
  <c r="I61" i="3"/>
  <c r="J12" i="2" s="1"/>
  <c r="F71" i="3"/>
  <c r="G74" i="3"/>
  <c r="I77" i="3"/>
  <c r="F87" i="3"/>
  <c r="G90" i="3"/>
  <c r="I93" i="3"/>
  <c r="F103" i="3"/>
  <c r="G6" i="2" s="1"/>
  <c r="G106" i="3"/>
  <c r="I109" i="3"/>
  <c r="I116" i="3"/>
  <c r="J124" i="3"/>
  <c r="G123" i="3"/>
  <c r="J120" i="3"/>
  <c r="G119" i="3"/>
  <c r="H18" i="2" s="1"/>
  <c r="J116" i="3"/>
  <c r="G115" i="3"/>
  <c r="J112" i="3"/>
  <c r="G111" i="3"/>
  <c r="J108" i="3"/>
  <c r="K24" i="2" s="1"/>
  <c r="G107" i="3"/>
  <c r="J104" i="3"/>
  <c r="G103" i="3"/>
  <c r="H6" i="2" s="1"/>
  <c r="J100" i="3"/>
  <c r="G99" i="3"/>
  <c r="J96" i="3"/>
  <c r="G95" i="3"/>
  <c r="H28" i="2" s="1"/>
  <c r="J92" i="3"/>
  <c r="G91" i="3"/>
  <c r="J88" i="3"/>
  <c r="G87" i="3"/>
  <c r="J84" i="3"/>
  <c r="G83" i="3"/>
  <c r="J80" i="3"/>
  <c r="G79" i="3"/>
  <c r="J76" i="3"/>
  <c r="G75" i="3"/>
  <c r="J72" i="3"/>
  <c r="G71" i="3"/>
  <c r="J68" i="3"/>
  <c r="K29" i="2" s="1"/>
  <c r="G67" i="3"/>
  <c r="J64" i="3"/>
  <c r="K25" i="2" s="1"/>
  <c r="G63" i="3"/>
  <c r="J60" i="3"/>
  <c r="G59" i="3"/>
  <c r="H11" i="2" s="1"/>
  <c r="J56" i="3"/>
  <c r="G55" i="3"/>
  <c r="J52" i="3"/>
  <c r="G51" i="3"/>
  <c r="J48" i="3"/>
  <c r="G47" i="3"/>
  <c r="J44" i="3"/>
  <c r="G43" i="3"/>
  <c r="J40" i="3"/>
  <c r="G39" i="3"/>
  <c r="H8" i="2" s="1"/>
  <c r="J36" i="3"/>
  <c r="G35" i="3"/>
  <c r="H19" i="2" s="1"/>
  <c r="J32" i="3"/>
  <c r="G31" i="3"/>
  <c r="J28" i="3"/>
  <c r="G27" i="3"/>
  <c r="J24" i="3"/>
  <c r="G23" i="3"/>
  <c r="H21" i="2" s="1"/>
  <c r="J20" i="3"/>
  <c r="G19" i="3"/>
  <c r="J16" i="3"/>
  <c r="K10" i="2" s="1"/>
  <c r="G15" i="3"/>
  <c r="H9" i="2" s="1"/>
  <c r="K125" i="3"/>
  <c r="H124" i="3"/>
  <c r="E123" i="3"/>
  <c r="K121" i="3"/>
  <c r="H120" i="3"/>
  <c r="E119" i="3"/>
  <c r="F18" i="2" s="1"/>
  <c r="K117" i="3"/>
  <c r="H116" i="3"/>
  <c r="E115" i="3"/>
  <c r="K113" i="3"/>
  <c r="H112" i="3"/>
  <c r="E111" i="3"/>
  <c r="K109" i="3"/>
  <c r="H108" i="3"/>
  <c r="I24" i="2" s="1"/>
  <c r="E107" i="3"/>
  <c r="K105" i="3"/>
  <c r="L16" i="2" s="1"/>
  <c r="H104" i="3"/>
  <c r="E103" i="3"/>
  <c r="F6" i="2" s="1"/>
  <c r="K101" i="3"/>
  <c r="H100" i="3"/>
  <c r="E99" i="3"/>
  <c r="K97" i="3"/>
  <c r="L17" i="2" s="1"/>
  <c r="H96" i="3"/>
  <c r="E95" i="3"/>
  <c r="F28" i="2" s="1"/>
  <c r="K93" i="3"/>
  <c r="H92" i="3"/>
  <c r="E91" i="3"/>
  <c r="K89" i="3"/>
  <c r="H88" i="3"/>
  <c r="E87" i="3"/>
  <c r="K85" i="3"/>
  <c r="H84" i="3"/>
  <c r="E83" i="3"/>
  <c r="K81" i="3"/>
  <c r="L13" i="2" s="1"/>
  <c r="H80" i="3"/>
  <c r="E79" i="3"/>
  <c r="K77" i="3"/>
  <c r="H76" i="3"/>
  <c r="E75" i="3"/>
  <c r="K73" i="3"/>
  <c r="H72" i="3"/>
  <c r="E71" i="3"/>
  <c r="K69" i="3"/>
  <c r="H68" i="3"/>
  <c r="I29" i="2" s="1"/>
  <c r="E67" i="3"/>
  <c r="K65" i="3"/>
  <c r="H64" i="3"/>
  <c r="I25" i="2" s="1"/>
  <c r="E63" i="3"/>
  <c r="K61" i="3"/>
  <c r="L12" i="2" s="1"/>
  <c r="H60" i="3"/>
  <c r="E59" i="3"/>
  <c r="F11" i="2" s="1"/>
  <c r="K57" i="3"/>
  <c r="H56" i="3"/>
  <c r="E55" i="3"/>
  <c r="K53" i="3"/>
  <c r="H52" i="3"/>
  <c r="E51" i="3"/>
  <c r="K49" i="3"/>
  <c r="H48" i="3"/>
  <c r="E47" i="3"/>
  <c r="K45" i="3"/>
  <c r="H44" i="3"/>
  <c r="E43" i="3"/>
  <c r="K41" i="3"/>
  <c r="H40" i="3"/>
  <c r="E39" i="3"/>
  <c r="F8" i="2" s="1"/>
  <c r="K37" i="3"/>
  <c r="H36" i="3"/>
  <c r="E35" i="3"/>
  <c r="F19" i="2" s="1"/>
  <c r="K33" i="3"/>
  <c r="H32" i="3"/>
  <c r="E31" i="3"/>
  <c r="K29" i="3"/>
  <c r="L22" i="2" s="1"/>
  <c r="H28" i="3"/>
  <c r="E27" i="3"/>
  <c r="K25" i="3"/>
  <c r="H24" i="3"/>
  <c r="J125" i="3"/>
  <c r="G124" i="3"/>
  <c r="J121" i="3"/>
  <c r="G120" i="3"/>
  <c r="J117" i="3"/>
  <c r="G116" i="3"/>
  <c r="J113" i="3"/>
  <c r="G112" i="3"/>
  <c r="J109" i="3"/>
  <c r="G108" i="3"/>
  <c r="H24" i="2" s="1"/>
  <c r="J105" i="3"/>
  <c r="K16" i="2" s="1"/>
  <c r="G104" i="3"/>
  <c r="J101" i="3"/>
  <c r="G100" i="3"/>
  <c r="J97" i="3"/>
  <c r="K17" i="2" s="1"/>
  <c r="G96" i="3"/>
  <c r="J93" i="3"/>
  <c r="G92" i="3"/>
  <c r="J89" i="3"/>
  <c r="G88" i="3"/>
  <c r="J85" i="3"/>
  <c r="G84" i="3"/>
  <c r="J81" i="3"/>
  <c r="K13" i="2" s="1"/>
  <c r="G80" i="3"/>
  <c r="J77" i="3"/>
  <c r="G76" i="3"/>
  <c r="J73" i="3"/>
  <c r="G72" i="3"/>
  <c r="J69" i="3"/>
  <c r="G68" i="3"/>
  <c r="H29" i="2" s="1"/>
  <c r="J65" i="3"/>
  <c r="G64" i="3"/>
  <c r="H25" i="2" s="1"/>
  <c r="J61" i="3"/>
  <c r="K12" i="2" s="1"/>
  <c r="G60" i="3"/>
  <c r="J57" i="3"/>
  <c r="G56" i="3"/>
  <c r="J53" i="3"/>
  <c r="G52" i="3"/>
  <c r="J49" i="3"/>
  <c r="G48" i="3"/>
  <c r="J45" i="3"/>
  <c r="G44" i="3"/>
  <c r="J41" i="3"/>
  <c r="G40" i="3"/>
  <c r="J37" i="3"/>
  <c r="G36" i="3"/>
  <c r="J33" i="3"/>
  <c r="G32" i="3"/>
  <c r="J29" i="3"/>
  <c r="K22" i="2" s="1"/>
  <c r="G28" i="3"/>
  <c r="J25" i="3"/>
  <c r="G24" i="3"/>
  <c r="J21" i="3"/>
  <c r="G20" i="3"/>
  <c r="J17" i="3"/>
  <c r="G16" i="3"/>
  <c r="H10" i="2" s="1"/>
  <c r="J13" i="3"/>
  <c r="I125" i="3"/>
  <c r="F124" i="3"/>
  <c r="H125" i="3"/>
  <c r="E124" i="3"/>
  <c r="K122" i="3"/>
  <c r="H121" i="3"/>
  <c r="E120" i="3"/>
  <c r="K118" i="3"/>
  <c r="H117" i="3"/>
  <c r="E116" i="3"/>
  <c r="K114" i="3"/>
  <c r="H113" i="3"/>
  <c r="E112" i="3"/>
  <c r="K110" i="3"/>
  <c r="H109" i="3"/>
  <c r="E108" i="3"/>
  <c r="F24" i="2" s="1"/>
  <c r="K106" i="3"/>
  <c r="H105" i="3"/>
  <c r="I16" i="2" s="1"/>
  <c r="E104" i="3"/>
  <c r="K102" i="3"/>
  <c r="L7" i="2" s="1"/>
  <c r="H101" i="3"/>
  <c r="E100" i="3"/>
  <c r="K98" i="3"/>
  <c r="H97" i="3"/>
  <c r="I17" i="2" s="1"/>
  <c r="E96" i="3"/>
  <c r="K94" i="3"/>
  <c r="H93" i="3"/>
  <c r="E92" i="3"/>
  <c r="K90" i="3"/>
  <c r="H89" i="3"/>
  <c r="E88" i="3"/>
  <c r="K86" i="3"/>
  <c r="L15" i="2" s="1"/>
  <c r="H85" i="3"/>
  <c r="E84" i="3"/>
  <c r="K82" i="3"/>
  <c r="H81" i="3"/>
  <c r="I13" i="2" s="1"/>
  <c r="E80" i="3"/>
  <c r="K78" i="3"/>
  <c r="L20" i="2" s="1"/>
  <c r="H77" i="3"/>
  <c r="E76" i="3"/>
  <c r="K74" i="3"/>
  <c r="H73" i="3"/>
  <c r="E72" i="3"/>
  <c r="K70" i="3"/>
  <c r="H69" i="3"/>
  <c r="E68" i="3"/>
  <c r="F29" i="2" s="1"/>
  <c r="K66" i="3"/>
  <c r="H65" i="3"/>
  <c r="E64" i="3"/>
  <c r="F25" i="2" s="1"/>
  <c r="K62" i="3"/>
  <c r="H61" i="3"/>
  <c r="I12" i="2" s="1"/>
  <c r="E60" i="3"/>
  <c r="K58" i="3"/>
  <c r="H57" i="3"/>
  <c r="E56" i="3"/>
  <c r="K54" i="3"/>
  <c r="H53" i="3"/>
  <c r="E52" i="3"/>
  <c r="K50" i="3"/>
  <c r="H49" i="3"/>
  <c r="E48" i="3"/>
  <c r="K46" i="3"/>
  <c r="H45" i="3"/>
  <c r="E44" i="3"/>
  <c r="K42" i="3"/>
  <c r="H41" i="3"/>
  <c r="E40" i="3"/>
  <c r="K38" i="3"/>
  <c r="H37" i="3"/>
  <c r="E36" i="3"/>
  <c r="G125" i="3"/>
  <c r="J122" i="3"/>
  <c r="G121" i="3"/>
  <c r="J118" i="3"/>
  <c r="G117" i="3"/>
  <c r="J114" i="3"/>
  <c r="G113" i="3"/>
  <c r="J110" i="3"/>
  <c r="G109" i="3"/>
  <c r="J106" i="3"/>
  <c r="G105" i="3"/>
  <c r="H16" i="2" s="1"/>
  <c r="J102" i="3"/>
  <c r="K7" i="2" s="1"/>
  <c r="G101" i="3"/>
  <c r="J98" i="3"/>
  <c r="G97" i="3"/>
  <c r="H17" i="2" s="1"/>
  <c r="J94" i="3"/>
  <c r="G93" i="3"/>
  <c r="J90" i="3"/>
  <c r="G89" i="3"/>
  <c r="J86" i="3"/>
  <c r="K15" i="2" s="1"/>
  <c r="G85" i="3"/>
  <c r="J82" i="3"/>
  <c r="G81" i="3"/>
  <c r="H13" i="2" s="1"/>
  <c r="J78" i="3"/>
  <c r="K20" i="2" s="1"/>
  <c r="G77" i="3"/>
  <c r="J74" i="3"/>
  <c r="G73" i="3"/>
  <c r="J70" i="3"/>
  <c r="G69" i="3"/>
  <c r="J66" i="3"/>
  <c r="G65" i="3"/>
  <c r="J62" i="3"/>
  <c r="G61" i="3"/>
  <c r="H12" i="2" s="1"/>
  <c r="J58" i="3"/>
  <c r="G57" i="3"/>
  <c r="J54" i="3"/>
  <c r="G53" i="3"/>
  <c r="J50" i="3"/>
  <c r="G49" i="3"/>
  <c r="J46" i="3"/>
  <c r="G45" i="3"/>
  <c r="J42" i="3"/>
  <c r="G41" i="3"/>
  <c r="J38" i="3"/>
  <c r="G37" i="3"/>
  <c r="J34" i="3"/>
  <c r="G33" i="3"/>
  <c r="J30" i="3"/>
  <c r="K14" i="2" s="1"/>
  <c r="G29" i="3"/>
  <c r="H22" i="2" s="1"/>
  <c r="J26" i="3"/>
  <c r="G25" i="3"/>
  <c r="J22" i="3"/>
  <c r="G21" i="3"/>
  <c r="J18" i="3"/>
  <c r="F125" i="3"/>
  <c r="E125" i="3"/>
  <c r="K123" i="3"/>
  <c r="H122" i="3"/>
  <c r="E121" i="3"/>
  <c r="K119" i="3"/>
  <c r="L18" i="2" s="1"/>
  <c r="H118" i="3"/>
  <c r="E117" i="3"/>
  <c r="K115" i="3"/>
  <c r="H114" i="3"/>
  <c r="E113" i="3"/>
  <c r="K111" i="3"/>
  <c r="H110" i="3"/>
  <c r="E109" i="3"/>
  <c r="K107" i="3"/>
  <c r="H106" i="3"/>
  <c r="E105" i="3"/>
  <c r="F16" i="2" s="1"/>
  <c r="K103" i="3"/>
  <c r="L6" i="2" s="1"/>
  <c r="H102" i="3"/>
  <c r="I7" i="2" s="1"/>
  <c r="E101" i="3"/>
  <c r="K99" i="3"/>
  <c r="H98" i="3"/>
  <c r="E97" i="3"/>
  <c r="F17" i="2" s="1"/>
  <c r="K95" i="3"/>
  <c r="L28" i="2" s="1"/>
  <c r="H94" i="3"/>
  <c r="E93" i="3"/>
  <c r="K91" i="3"/>
  <c r="H90" i="3"/>
  <c r="E89" i="3"/>
  <c r="K87" i="3"/>
  <c r="H86" i="3"/>
  <c r="I15" i="2" s="1"/>
  <c r="E85" i="3"/>
  <c r="K83" i="3"/>
  <c r="H82" i="3"/>
  <c r="E81" i="3"/>
  <c r="F13" i="2" s="1"/>
  <c r="K79" i="3"/>
  <c r="H78" i="3"/>
  <c r="I20" i="2" s="1"/>
  <c r="E77" i="3"/>
  <c r="K75" i="3"/>
  <c r="H74" i="3"/>
  <c r="E73" i="3"/>
  <c r="K71" i="3"/>
  <c r="H70" i="3"/>
  <c r="E69" i="3"/>
  <c r="K67" i="3"/>
  <c r="H66" i="3"/>
  <c r="E65" i="3"/>
  <c r="K63" i="3"/>
  <c r="H62" i="3"/>
  <c r="E61" i="3"/>
  <c r="F12" i="2" s="1"/>
  <c r="K59" i="3"/>
  <c r="L11" i="2" s="1"/>
  <c r="H58" i="3"/>
  <c r="E57" i="3"/>
  <c r="K55" i="3"/>
  <c r="H54" i="3"/>
  <c r="E53" i="3"/>
  <c r="K51" i="3"/>
  <c r="H50" i="3"/>
  <c r="E49" i="3"/>
  <c r="K47" i="3"/>
  <c r="H46" i="3"/>
  <c r="E45" i="3"/>
  <c r="K43" i="3"/>
  <c r="H42" i="3"/>
  <c r="E41" i="3"/>
  <c r="K39" i="3"/>
  <c r="L8" i="2" s="1"/>
  <c r="H38" i="3"/>
  <c r="E37" i="3"/>
  <c r="K35" i="3"/>
  <c r="L19" i="2" s="1"/>
  <c r="H34" i="3"/>
  <c r="E33" i="3"/>
  <c r="K31" i="3"/>
  <c r="J123" i="3"/>
  <c r="G122" i="3"/>
  <c r="J119" i="3"/>
  <c r="K18" i="2" s="1"/>
  <c r="G118" i="3"/>
  <c r="J115" i="3"/>
  <c r="G114" i="3"/>
  <c r="K124" i="3"/>
  <c r="H123" i="3"/>
  <c r="E122" i="3"/>
  <c r="K120" i="3"/>
  <c r="H119" i="3"/>
  <c r="I18" i="2" s="1"/>
  <c r="E118" i="3"/>
  <c r="K116" i="3"/>
  <c r="H115" i="3"/>
  <c r="E114" i="3"/>
  <c r="K112" i="3"/>
  <c r="H111" i="3"/>
  <c r="E110" i="3"/>
  <c r="K108" i="3"/>
  <c r="L24" i="2" s="1"/>
  <c r="H107" i="3"/>
  <c r="E106" i="3"/>
  <c r="K104" i="3"/>
  <c r="H103" i="3"/>
  <c r="I6" i="2" s="1"/>
  <c r="E102" i="3"/>
  <c r="F7" i="2" s="1"/>
  <c r="K100" i="3"/>
  <c r="H99" i="3"/>
  <c r="E98" i="3"/>
  <c r="K96" i="3"/>
  <c r="H95" i="3"/>
  <c r="I28" i="2" s="1"/>
  <c r="E94" i="3"/>
  <c r="K92" i="3"/>
  <c r="H91" i="3"/>
  <c r="E90" i="3"/>
  <c r="K88" i="3"/>
  <c r="H87" i="3"/>
  <c r="E86" i="3"/>
  <c r="F15" i="2" s="1"/>
  <c r="K84" i="3"/>
  <c r="H83" i="3"/>
  <c r="E82" i="3"/>
  <c r="K80" i="3"/>
  <c r="H79" i="3"/>
  <c r="E78" i="3"/>
  <c r="F20" i="2" s="1"/>
  <c r="K76" i="3"/>
  <c r="H75" i="3"/>
  <c r="E74" i="3"/>
  <c r="K72" i="3"/>
  <c r="H71" i="3"/>
  <c r="E70" i="3"/>
  <c r="K68" i="3"/>
  <c r="L29" i="2" s="1"/>
  <c r="H67" i="3"/>
  <c r="E66" i="3"/>
  <c r="K64" i="3"/>
  <c r="L25" i="2" s="1"/>
  <c r="H63" i="3"/>
  <c r="E62" i="3"/>
  <c r="K60" i="3"/>
  <c r="H59" i="3"/>
  <c r="I11" i="2" s="1"/>
  <c r="E58" i="3"/>
  <c r="K56" i="3"/>
  <c r="H55" i="3"/>
  <c r="E54" i="3"/>
  <c r="K52" i="3"/>
  <c r="H51" i="3"/>
  <c r="E50" i="3"/>
  <c r="K48" i="3"/>
  <c r="H47" i="3"/>
  <c r="F6" i="3"/>
  <c r="I7" i="3"/>
  <c r="F10" i="3"/>
  <c r="I11" i="3"/>
  <c r="H14" i="3"/>
  <c r="I17" i="3"/>
  <c r="H19" i="3"/>
  <c r="E21" i="3"/>
  <c r="K26" i="3"/>
  <c r="K30" i="3"/>
  <c r="L14" i="2" s="1"/>
  <c r="H35" i="3"/>
  <c r="I19" i="2" s="1"/>
  <c r="E38" i="3"/>
  <c r="K40" i="3"/>
  <c r="H43" i="3"/>
  <c r="E46" i="3"/>
  <c r="F52" i="3"/>
  <c r="I55" i="3"/>
  <c r="I58" i="3"/>
  <c r="F68" i="3"/>
  <c r="G29" i="2" s="1"/>
  <c r="I71" i="3"/>
  <c r="I74" i="3"/>
  <c r="F84" i="3"/>
  <c r="I87" i="3"/>
  <c r="I90" i="3"/>
  <c r="F100" i="3"/>
  <c r="I103" i="3"/>
  <c r="J6" i="2" s="1"/>
  <c r="I106" i="3"/>
  <c r="L26" i="2" l="1"/>
  <c r="L27" i="2"/>
  <c r="J26" i="2"/>
  <c r="J27" i="2"/>
  <c r="F27" i="2"/>
  <c r="F26" i="2"/>
  <c r="K26" i="2"/>
  <c r="K27" i="2"/>
  <c r="I26" i="2"/>
  <c r="I27" i="2"/>
  <c r="G26" i="2"/>
  <c r="G27" i="2"/>
  <c r="H26" i="2"/>
  <c r="H27" i="2"/>
</calcChain>
</file>

<file path=xl/sharedStrings.xml><?xml version="1.0" encoding="utf-8"?>
<sst xmlns="http://schemas.openxmlformats.org/spreadsheetml/2006/main" count="807" uniqueCount="433">
  <si>
    <t>KENTUCKY DEPARTMENT FOR MEDICAID SERVICES</t>
  </si>
  <si>
    <t>HOSPICE PAYMENT RATES</t>
  </si>
  <si>
    <t>RATE CALCULATION</t>
  </si>
  <si>
    <t>RATES EFFECTIVE 10/01/2025 THROUGH 09/30/2026</t>
  </si>
  <si>
    <t>COLUMN</t>
  </si>
  <si>
    <t>COL</t>
  </si>
  <si>
    <t>SERVICE</t>
  </si>
  <si>
    <t>ROUTINE</t>
  </si>
  <si>
    <t>CONT.</t>
  </si>
  <si>
    <t>INPATIENT</t>
  </si>
  <si>
    <t>GENERAL</t>
  </si>
  <si>
    <t>CBSA</t>
  </si>
  <si>
    <t>WAGE</t>
  </si>
  <si>
    <t>INTENSITY</t>
  </si>
  <si>
    <t>HOME</t>
  </si>
  <si>
    <t>RESPITE</t>
  </si>
  <si>
    <t>COUNTY</t>
  </si>
  <si>
    <t>CO. #</t>
  </si>
  <si>
    <t>CORE BASED STATISTICAL AREA</t>
  </si>
  <si>
    <t>CODE</t>
  </si>
  <si>
    <t>INDEX</t>
  </si>
  <si>
    <t>ADD ON</t>
  </si>
  <si>
    <t>CARE 651</t>
  </si>
  <si>
    <t>CARE 652</t>
  </si>
  <si>
    <t>CARE 655</t>
  </si>
  <si>
    <t>CARE 656</t>
  </si>
  <si>
    <t xml:space="preserve"> </t>
  </si>
  <si>
    <t>1-60 DAYS</t>
  </si>
  <si>
    <t>61+ days</t>
  </si>
  <si>
    <t>NATIONAL RATE</t>
  </si>
  <si>
    <t>WAGE PORTION</t>
  </si>
  <si>
    <t>NON-WAGE PORTION</t>
  </si>
  <si>
    <t>ALLEN</t>
  </si>
  <si>
    <t>002</t>
  </si>
  <si>
    <t>BOWLING GREEN, KY</t>
  </si>
  <si>
    <t>BUTLER</t>
  </si>
  <si>
    <t>016</t>
  </si>
  <si>
    <t>EDMONSON</t>
  </si>
  <si>
    <t>031</t>
  </si>
  <si>
    <t>WARREN</t>
  </si>
  <si>
    <t>114</t>
  </si>
  <si>
    <t>BOONE</t>
  </si>
  <si>
    <t>008</t>
  </si>
  <si>
    <t>CINCINNATI, OH-KY-IN</t>
  </si>
  <si>
    <t>BRACKEN</t>
  </si>
  <si>
    <t>012</t>
  </si>
  <si>
    <t>CAMPBELL</t>
  </si>
  <si>
    <t>019</t>
  </si>
  <si>
    <t>GALLATIN</t>
  </si>
  <si>
    <t>039</t>
  </si>
  <si>
    <t>GRANT</t>
  </si>
  <si>
    <t>041</t>
  </si>
  <si>
    <t>KENTON</t>
  </si>
  <si>
    <t>059</t>
  </si>
  <si>
    <t>PENDLETON</t>
  </si>
  <si>
    <t>096</t>
  </si>
  <si>
    <t>CHRISTIAN</t>
  </si>
  <si>
    <t>024</t>
  </si>
  <si>
    <t>CLARKSVILLE, TN-KY</t>
  </si>
  <si>
    <t>TRIGG</t>
  </si>
  <si>
    <t>111</t>
  </si>
  <si>
    <t>HARDIN</t>
  </si>
  <si>
    <t>047</t>
  </si>
  <si>
    <t>ELIZABETHTOWN-FORT KNOX, KY</t>
  </si>
  <si>
    <t>LARUE</t>
  </si>
  <si>
    <t>062</t>
  </si>
  <si>
    <t>HENDERSON</t>
  </si>
  <si>
    <t>051</t>
  </si>
  <si>
    <t>EVANSVILLE, IN-KY</t>
  </si>
  <si>
    <t>BOYD</t>
  </si>
  <si>
    <t>010</t>
  </si>
  <si>
    <t>HUNTINGTON-ASHLAND, WV-KY-OH</t>
  </si>
  <si>
    <t>CARTER</t>
  </si>
  <si>
    <t>022</t>
  </si>
  <si>
    <t>GREENUP</t>
  </si>
  <si>
    <t>045</t>
  </si>
  <si>
    <t>LAWRENCE</t>
  </si>
  <si>
    <t>064</t>
  </si>
  <si>
    <t>BOURBON</t>
  </si>
  <si>
    <t>009</t>
  </si>
  <si>
    <t>LEXINGTON-FAYETTE, KY</t>
  </si>
  <si>
    <t>CLARK</t>
  </si>
  <si>
    <t>025</t>
  </si>
  <si>
    <t>FAYETTE</t>
  </si>
  <si>
    <t>034</t>
  </si>
  <si>
    <t>JESSAMINE</t>
  </si>
  <si>
    <t>057</t>
  </si>
  <si>
    <t>SCOTT</t>
  </si>
  <si>
    <t>105</t>
  </si>
  <si>
    <t>WOODFORD</t>
  </si>
  <si>
    <t>120</t>
  </si>
  <si>
    <t>BULLITT</t>
  </si>
  <si>
    <t>015</t>
  </si>
  <si>
    <t>LOUISVILLE/JEFFERSON COUNTY, KY-IN</t>
  </si>
  <si>
    <t>HENRY</t>
  </si>
  <si>
    <t>052</t>
  </si>
  <si>
    <t>JEFFERSON</t>
  </si>
  <si>
    <t>056</t>
  </si>
  <si>
    <t>MEADE</t>
  </si>
  <si>
    <t>082</t>
  </si>
  <si>
    <t>NELSON</t>
  </si>
  <si>
    <t>090</t>
  </si>
  <si>
    <t>OLDHAM</t>
  </si>
  <si>
    <t>093</t>
  </si>
  <si>
    <t>SHELBY</t>
  </si>
  <si>
    <t>106</t>
  </si>
  <si>
    <t>SPENCER</t>
  </si>
  <si>
    <t>108</t>
  </si>
  <si>
    <t>DAVIESS</t>
  </si>
  <si>
    <t>030</t>
  </si>
  <si>
    <t>OWENSBORO, KY</t>
  </si>
  <si>
    <t>MCLEAN</t>
  </si>
  <si>
    <t>075</t>
  </si>
  <si>
    <t>BALLARD</t>
  </si>
  <si>
    <t>004</t>
  </si>
  <si>
    <t>PADUCAH, KY-IL</t>
  </si>
  <si>
    <t>CARLISLE</t>
  </si>
  <si>
    <t>020</t>
  </si>
  <si>
    <t>LIVINGSTON</t>
  </si>
  <si>
    <t>070</t>
  </si>
  <si>
    <t>MCCRACKEN</t>
  </si>
  <si>
    <t>073</t>
  </si>
  <si>
    <t>ALL OTHER</t>
  </si>
  <si>
    <t>999</t>
  </si>
  <si>
    <t>NON/URBAN</t>
  </si>
  <si>
    <t>FORMULA</t>
  </si>
  <si>
    <t>Routine Home Care</t>
  </si>
  <si>
    <t>=</t>
  </si>
  <si>
    <t>RHC Wage Portion</t>
  </si>
  <si>
    <t>x</t>
  </si>
  <si>
    <t>Wage Index</t>
  </si>
  <si>
    <t>+</t>
  </si>
  <si>
    <t>RHC Non-wage Portion</t>
  </si>
  <si>
    <t>Continuous Home Care</t>
  </si>
  <si>
    <t>CHC Wage Portion</t>
  </si>
  <si>
    <t>CHC Non-wage Portion</t>
  </si>
  <si>
    <t>Inpatient Respite Care</t>
  </si>
  <si>
    <t>IRC Wage Portion</t>
  </si>
  <si>
    <t>IRC Non-wage Portion</t>
  </si>
  <si>
    <t>General Inpatient Care</t>
  </si>
  <si>
    <t>GIC Wage Portion</t>
  </si>
  <si>
    <t>GIC Non-wage Portion</t>
  </si>
  <si>
    <t>PROVIDER SUMMARY</t>
  </si>
  <si>
    <t>FACILITY NAME</t>
  </si>
  <si>
    <t>PROVIDER #</t>
  </si>
  <si>
    <t>CBSA CODE</t>
  </si>
  <si>
    <t>WAGE      INDEX</t>
  </si>
  <si>
    <t>SERVICE INTENSITY ADD ON</t>
  </si>
  <si>
    <t>ROUTINE HOME CARE 651
1-60 days</t>
  </si>
  <si>
    <t>ROUTINE HOME CARE 651 
61+ days</t>
  </si>
  <si>
    <t>CONT. HOME CARE 
652</t>
  </si>
  <si>
    <t>INPATIENT RESPITE CARE               655</t>
  </si>
  <si>
    <t>GENERAL INPATIENT CARE        656</t>
  </si>
  <si>
    <t>098</t>
  </si>
  <si>
    <t>PIKE</t>
  </si>
  <si>
    <t>Appalachian Hospice Care</t>
  </si>
  <si>
    <t>44098010</t>
  </si>
  <si>
    <t>097</t>
  </si>
  <si>
    <t>PERRY</t>
  </si>
  <si>
    <t>Bluegrass Care Navigators</t>
  </si>
  <si>
    <t>44097020</t>
  </si>
  <si>
    <t>Bluegrass Care Navigators And DBA Bluegrass Hospice Care</t>
  </si>
  <si>
    <t>44034015</t>
  </si>
  <si>
    <t>Community Hospice</t>
  </si>
  <si>
    <t>44010015</t>
  </si>
  <si>
    <t>011</t>
  </si>
  <si>
    <t>BOYLE</t>
  </si>
  <si>
    <t>Heritage Hospice Inc.</t>
  </si>
  <si>
    <t>44011013</t>
  </si>
  <si>
    <t>054</t>
  </si>
  <si>
    <t>HOPKINS</t>
  </si>
  <si>
    <t>Hosparus Western Kentucky</t>
  </si>
  <si>
    <t>Hosparus, Inc.</t>
  </si>
  <si>
    <t>44056018</t>
  </si>
  <si>
    <t>076</t>
  </si>
  <si>
    <t>MADISON</t>
  </si>
  <si>
    <t>Hospice Care Plus Inc.</t>
  </si>
  <si>
    <t>44076016</t>
  </si>
  <si>
    <t>Hospice East</t>
  </si>
  <si>
    <t>44025013</t>
  </si>
  <si>
    <t>081</t>
  </si>
  <si>
    <t>MASON</t>
  </si>
  <si>
    <t>Hospice of Hope Inc.</t>
  </si>
  <si>
    <t>44081016</t>
  </si>
  <si>
    <t>100</t>
  </si>
  <si>
    <t>PULASKI</t>
  </si>
  <si>
    <t>Hospice of Lake Cumberland</t>
  </si>
  <si>
    <t>44100014</t>
  </si>
  <si>
    <t>092</t>
  </si>
  <si>
    <t>OHIO</t>
  </si>
  <si>
    <t>Hospice of Ohio County</t>
  </si>
  <si>
    <t>44092013</t>
  </si>
  <si>
    <t>Hospice of Southern Kentucky Inc.</t>
  </si>
  <si>
    <t>44114015</t>
  </si>
  <si>
    <t>Hospice of Western Kentucky</t>
  </si>
  <si>
    <t>44030013</t>
  </si>
  <si>
    <t>Mercy Health Hospice Paducah</t>
  </si>
  <si>
    <t>018</t>
  </si>
  <si>
    <t>CALLOWAY</t>
  </si>
  <si>
    <t>Murray Calloway Co Hospital Hospice</t>
  </si>
  <si>
    <t>44018018</t>
  </si>
  <si>
    <t>Pennyroyal Hospice, Inc.</t>
  </si>
  <si>
    <t>44024016</t>
  </si>
  <si>
    <t>St. Anthony's Hospice Inc.</t>
  </si>
  <si>
    <t>44051019</t>
  </si>
  <si>
    <t>103</t>
  </si>
  <si>
    <t>ROWAN</t>
  </si>
  <si>
    <t>St. Claire HomeCare Hospice</t>
  </si>
  <si>
    <t>St. Elizabeth Hospice</t>
  </si>
  <si>
    <t>44059012</t>
  </si>
  <si>
    <t>005</t>
  </si>
  <si>
    <t>BARREN</t>
  </si>
  <si>
    <t>Shanti Niketan Hospice House</t>
  </si>
  <si>
    <t>7100753020</t>
  </si>
  <si>
    <t>T. J. Samson Home Care Program Hospice</t>
  </si>
  <si>
    <t>44000024</t>
  </si>
  <si>
    <t>VNA Health at Home</t>
  </si>
  <si>
    <t>7100263470</t>
  </si>
  <si>
    <t>063</t>
  </si>
  <si>
    <t>LAUREL</t>
  </si>
  <si>
    <t>VNA Health at Home 1</t>
  </si>
  <si>
    <t>7100196040</t>
  </si>
  <si>
    <t>COUNTY SUMMARY</t>
  </si>
  <si>
    <t>CO#</t>
  </si>
  <si>
    <t>URBAN/
RURAL</t>
  </si>
  <si>
    <t>WAGE INDEX</t>
  </si>
  <si>
    <t>ROUTINE HOME CARE 
651 
1-60 DAYS</t>
  </si>
  <si>
    <t>ROUTINE HOME CARE 
651 
61+ DAYS</t>
  </si>
  <si>
    <t>HOURLY
CONT. HOME CARE 
652*</t>
  </si>
  <si>
    <t>INPATIENT RESPITE CARE 
655</t>
  </si>
  <si>
    <t>GENERAL INPATIENT CARE 
656</t>
  </si>
  <si>
    <t>001</t>
  </si>
  <si>
    <t>18</t>
  </si>
  <si>
    <t>Adair</t>
  </si>
  <si>
    <t>Rural</t>
  </si>
  <si>
    <t>14540</t>
  </si>
  <si>
    <t>Allen</t>
  </si>
  <si>
    <t>Urban</t>
  </si>
  <si>
    <t>003</t>
  </si>
  <si>
    <t>Anderson</t>
  </si>
  <si>
    <t>37140</t>
  </si>
  <si>
    <t>Ballard</t>
  </si>
  <si>
    <t>Barren</t>
  </si>
  <si>
    <t>006</t>
  </si>
  <si>
    <t>Bath</t>
  </si>
  <si>
    <t>007</t>
  </si>
  <si>
    <t>Bell</t>
  </si>
  <si>
    <t>17140</t>
  </si>
  <si>
    <t>Boone</t>
  </si>
  <si>
    <t>30460</t>
  </si>
  <si>
    <t>Bourbon</t>
  </si>
  <si>
    <t>26580</t>
  </si>
  <si>
    <t>Boyd</t>
  </si>
  <si>
    <t>Boyle</t>
  </si>
  <si>
    <t>Bracken</t>
  </si>
  <si>
    <t>013</t>
  </si>
  <si>
    <t>Breathitt</t>
  </si>
  <si>
    <t>014</t>
  </si>
  <si>
    <t>Breckinridge</t>
  </si>
  <si>
    <t>31140</t>
  </si>
  <si>
    <t>Bullitt</t>
  </si>
  <si>
    <t>Butler</t>
  </si>
  <si>
    <t>017</t>
  </si>
  <si>
    <t>Caldwell</t>
  </si>
  <si>
    <t>Calloway</t>
  </si>
  <si>
    <t>Campbell</t>
  </si>
  <si>
    <t>Carlisle</t>
  </si>
  <si>
    <t>021</t>
  </si>
  <si>
    <t>Carroll</t>
  </si>
  <si>
    <t>Carter</t>
  </si>
  <si>
    <t>023</t>
  </si>
  <si>
    <t>Casey</t>
  </si>
  <si>
    <t>17300</t>
  </si>
  <si>
    <t>Christian</t>
  </si>
  <si>
    <t>Clark</t>
  </si>
  <si>
    <t>026</t>
  </si>
  <si>
    <t>Clay</t>
  </si>
  <si>
    <t>027</t>
  </si>
  <si>
    <t>Clinton</t>
  </si>
  <si>
    <t>028</t>
  </si>
  <si>
    <t>Crittenden</t>
  </si>
  <si>
    <t>029</t>
  </si>
  <si>
    <t>Cumberland</t>
  </si>
  <si>
    <t>36980</t>
  </si>
  <si>
    <t>Daviess</t>
  </si>
  <si>
    <t>Edmonson</t>
  </si>
  <si>
    <t>032</t>
  </si>
  <si>
    <t>Elliott</t>
  </si>
  <si>
    <t>033</t>
  </si>
  <si>
    <t>Estill</t>
  </si>
  <si>
    <t>Fayette</t>
  </si>
  <si>
    <t>035</t>
  </si>
  <si>
    <t>Fleming</t>
  </si>
  <si>
    <t>036</t>
  </si>
  <si>
    <t>Floyd</t>
  </si>
  <si>
    <t>037</t>
  </si>
  <si>
    <t>Franklin</t>
  </si>
  <si>
    <t>038</t>
  </si>
  <si>
    <t>Fulton</t>
  </si>
  <si>
    <t>Gallatin</t>
  </si>
  <si>
    <t>040</t>
  </si>
  <si>
    <t>Garrard</t>
  </si>
  <si>
    <t>Grant</t>
  </si>
  <si>
    <t>042</t>
  </si>
  <si>
    <t>Graves</t>
  </si>
  <si>
    <t>043</t>
  </si>
  <si>
    <t>Grayson</t>
  </si>
  <si>
    <t>044</t>
  </si>
  <si>
    <t>Green</t>
  </si>
  <si>
    <t>Greenup</t>
  </si>
  <si>
    <t>046</t>
  </si>
  <si>
    <t>Hancock</t>
  </si>
  <si>
    <t>21060</t>
  </si>
  <si>
    <t>Hardin</t>
  </si>
  <si>
    <t>048</t>
  </si>
  <si>
    <t>Harlan</t>
  </si>
  <si>
    <t>049</t>
  </si>
  <si>
    <t>Harrison</t>
  </si>
  <si>
    <t>050</t>
  </si>
  <si>
    <t>Hart</t>
  </si>
  <si>
    <t>50007</t>
  </si>
  <si>
    <t>Henderson</t>
  </si>
  <si>
    <t>Henry</t>
  </si>
  <si>
    <t>053</t>
  </si>
  <si>
    <t>Hickman</t>
  </si>
  <si>
    <t>Hopkins</t>
  </si>
  <si>
    <t>055</t>
  </si>
  <si>
    <t>Jackson</t>
  </si>
  <si>
    <t>Jefferson</t>
  </si>
  <si>
    <t>Jessamine</t>
  </si>
  <si>
    <t>058</t>
  </si>
  <si>
    <t>Johnson</t>
  </si>
  <si>
    <t>Kenton</t>
  </si>
  <si>
    <t>060</t>
  </si>
  <si>
    <t>Knott</t>
  </si>
  <si>
    <t>061</t>
  </si>
  <si>
    <t>Knox</t>
  </si>
  <si>
    <t>Larue</t>
  </si>
  <si>
    <t>Laurel</t>
  </si>
  <si>
    <t>Lawrence</t>
  </si>
  <si>
    <t>065</t>
  </si>
  <si>
    <t>Lee</t>
  </si>
  <si>
    <t>066</t>
  </si>
  <si>
    <t>Leslie</t>
  </si>
  <si>
    <t>067</t>
  </si>
  <si>
    <t>Letcher</t>
  </si>
  <si>
    <t>068</t>
  </si>
  <si>
    <t>Lewis</t>
  </si>
  <si>
    <t>069</t>
  </si>
  <si>
    <t>Lincoln</t>
  </si>
  <si>
    <t>Livingston</t>
  </si>
  <si>
    <t>071</t>
  </si>
  <si>
    <t>Logan</t>
  </si>
  <si>
    <t>072</t>
  </si>
  <si>
    <t>Lyon</t>
  </si>
  <si>
    <t>McCracken</t>
  </si>
  <si>
    <t>074</t>
  </si>
  <si>
    <t>McCreary</t>
  </si>
  <si>
    <t>McLean</t>
  </si>
  <si>
    <t>Madison</t>
  </si>
  <si>
    <t>077</t>
  </si>
  <si>
    <t>Magoffin</t>
  </si>
  <si>
    <t>078</t>
  </si>
  <si>
    <t>Marion</t>
  </si>
  <si>
    <t>079</t>
  </si>
  <si>
    <t>Marshall</t>
  </si>
  <si>
    <t>080</t>
  </si>
  <si>
    <t>Martin</t>
  </si>
  <si>
    <t>Mason</t>
  </si>
  <si>
    <t>Meade</t>
  </si>
  <si>
    <t>083</t>
  </si>
  <si>
    <t>Menifee</t>
  </si>
  <si>
    <t>084</t>
  </si>
  <si>
    <t>Mercer</t>
  </si>
  <si>
    <t>085</t>
  </si>
  <si>
    <t>Metcalfe</t>
  </si>
  <si>
    <t>086</t>
  </si>
  <si>
    <t>Monroe</t>
  </si>
  <si>
    <t>087</t>
  </si>
  <si>
    <t>Montgomery</t>
  </si>
  <si>
    <t>088</t>
  </si>
  <si>
    <t>Morgan</t>
  </si>
  <si>
    <t>089</t>
  </si>
  <si>
    <t>Muhlenberg</t>
  </si>
  <si>
    <t>Nelson</t>
  </si>
  <si>
    <t>091</t>
  </si>
  <si>
    <t>Nicholas</t>
  </si>
  <si>
    <t>Ohio</t>
  </si>
  <si>
    <t>Oldham</t>
  </si>
  <si>
    <t>094</t>
  </si>
  <si>
    <t>Owen</t>
  </si>
  <si>
    <t>095</t>
  </si>
  <si>
    <t>Owsley</t>
  </si>
  <si>
    <t>Pendleton</t>
  </si>
  <si>
    <t>Perry</t>
  </si>
  <si>
    <t>Pike</t>
  </si>
  <si>
    <t>099</t>
  </si>
  <si>
    <t>Powell</t>
  </si>
  <si>
    <t>Pulaski</t>
  </si>
  <si>
    <t>101</t>
  </si>
  <si>
    <t>Robertson</t>
  </si>
  <si>
    <t>102</t>
  </si>
  <si>
    <t>Rockcastle</t>
  </si>
  <si>
    <t>Rowan</t>
  </si>
  <si>
    <t>104</t>
  </si>
  <si>
    <t>Russell</t>
  </si>
  <si>
    <t>Scott</t>
  </si>
  <si>
    <t>Shelby</t>
  </si>
  <si>
    <t>107</t>
  </si>
  <si>
    <t>Simpson</t>
  </si>
  <si>
    <t>Spencer</t>
  </si>
  <si>
    <t>109</t>
  </si>
  <si>
    <t>Taylor</t>
  </si>
  <si>
    <t>110</t>
  </si>
  <si>
    <t>Todd</t>
  </si>
  <si>
    <t>Trigg</t>
  </si>
  <si>
    <t>112</t>
  </si>
  <si>
    <t>Trimble</t>
  </si>
  <si>
    <t>113</t>
  </si>
  <si>
    <t>Union</t>
  </si>
  <si>
    <t>Warren</t>
  </si>
  <si>
    <t>115</t>
  </si>
  <si>
    <t>Washington</t>
  </si>
  <si>
    <t>116</t>
  </si>
  <si>
    <t>Wayne</t>
  </si>
  <si>
    <t>117</t>
  </si>
  <si>
    <t>Webster</t>
  </si>
  <si>
    <t>118</t>
  </si>
  <si>
    <t>Whitley</t>
  </si>
  <si>
    <t>119</t>
  </si>
  <si>
    <t>Wolfe</t>
  </si>
  <si>
    <t>Woodford</t>
  </si>
  <si>
    <t>* Continuous Home Care Services are Billed 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</si>
</sst>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i/>
      <sz val="12"/>
      <name val="Cambria"/>
      <family val="1"/>
      <scheme val="major"/>
    </font>
    <font>
      <b/>
      <u/>
      <sz val="12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2"/>
      <name val="Arial"/>
      <family val="2"/>
    </font>
    <font>
      <b/>
      <sz val="9"/>
      <name val="Cambria"/>
      <family val="1"/>
      <scheme val="major"/>
    </font>
    <font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7" fillId="0" borderId="12" xfId="0" applyFont="1" applyBorder="1"/>
    <xf numFmtId="0" fontId="7" fillId="0" borderId="13" xfId="0" applyFont="1" applyBorder="1"/>
    <xf numFmtId="0" fontId="7" fillId="0" borderId="12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/>
    <xf numFmtId="0" fontId="7" fillId="0" borderId="17" xfId="0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7" fillId="0" borderId="22" xfId="0" applyFont="1" applyBorder="1"/>
    <xf numFmtId="0" fontId="7" fillId="0" borderId="23" xfId="0" applyFont="1" applyBorder="1"/>
    <xf numFmtId="0" fontId="7" fillId="0" borderId="27" xfId="0" applyFont="1" applyBorder="1" applyAlignment="1">
      <alignment horizontal="center"/>
    </xf>
    <xf numFmtId="0" fontId="7" fillId="0" borderId="27" xfId="0" applyFont="1" applyBorder="1"/>
    <xf numFmtId="2" fontId="7" fillId="0" borderId="27" xfId="0" applyNumberFormat="1" applyFont="1" applyBorder="1" applyAlignment="1">
      <alignment horizontal="center"/>
    </xf>
    <xf numFmtId="0" fontId="7" fillId="0" borderId="28" xfId="0" applyFont="1" applyBorder="1"/>
    <xf numFmtId="2" fontId="7" fillId="0" borderId="28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0" borderId="0" xfId="0" applyNumberFormat="1" applyFont="1"/>
    <xf numFmtId="2" fontId="7" fillId="0" borderId="12" xfId="0" quotePrefix="1" applyNumberFormat="1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164" fontId="7" fillId="0" borderId="33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2" borderId="17" xfId="0" applyFont="1" applyFill="1" applyBorder="1"/>
    <xf numFmtId="0" fontId="7" fillId="2" borderId="18" xfId="0" applyFont="1" applyFill="1" applyBorder="1" applyAlignment="1">
      <alignment horizontal="left"/>
    </xf>
    <xf numFmtId="0" fontId="7" fillId="2" borderId="34" xfId="0" applyFont="1" applyFill="1" applyBorder="1" applyAlignment="1">
      <alignment horizontal="left"/>
    </xf>
    <xf numFmtId="1" fontId="7" fillId="0" borderId="19" xfId="0" applyNumberFormat="1" applyFont="1" applyBorder="1" applyAlignment="1">
      <alignment horizontal="center"/>
    </xf>
    <xf numFmtId="2" fontId="7" fillId="2" borderId="12" xfId="0" applyNumberFormat="1" applyFont="1" applyFill="1" applyBorder="1" applyAlignment="1">
      <alignment horizontal="center"/>
    </xf>
    <xf numFmtId="1" fontId="7" fillId="0" borderId="12" xfId="0" quotePrefix="1" applyNumberFormat="1" applyFont="1" applyBorder="1" applyAlignment="1">
      <alignment horizontal="center"/>
    </xf>
    <xf numFmtId="2" fontId="7" fillId="0" borderId="22" xfId="0" quotePrefix="1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0" fontId="7" fillId="0" borderId="27" xfId="0" quotePrefix="1" applyFont="1" applyBorder="1" applyAlignment="1">
      <alignment horizontal="center"/>
    </xf>
    <xf numFmtId="164" fontId="7" fillId="0" borderId="3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left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3" fillId="0" borderId="0" xfId="3" applyFont="1"/>
    <xf numFmtId="0" fontId="3" fillId="0" borderId="0" xfId="3" applyFont="1" applyAlignment="1">
      <alignment horizontal="center"/>
    </xf>
    <xf numFmtId="0" fontId="4" fillId="0" borderId="0" xfId="3" applyFont="1"/>
    <xf numFmtId="0" fontId="9" fillId="0" borderId="38" xfId="3" applyFont="1" applyBorder="1" applyAlignment="1">
      <alignment horizontal="center" wrapText="1"/>
    </xf>
    <xf numFmtId="0" fontId="9" fillId="0" borderId="39" xfId="3" applyFont="1" applyBorder="1" applyAlignment="1">
      <alignment horizontal="center" wrapText="1"/>
    </xf>
    <xf numFmtId="0" fontId="6" fillId="0" borderId="39" xfId="3" applyFont="1" applyBorder="1" applyAlignment="1">
      <alignment horizontal="center"/>
    </xf>
    <xf numFmtId="0" fontId="6" fillId="0" borderId="39" xfId="3" applyFont="1" applyBorder="1" applyAlignment="1">
      <alignment horizontal="center" wrapText="1"/>
    </xf>
    <xf numFmtId="0" fontId="6" fillId="0" borderId="40" xfId="3" applyFont="1" applyBorder="1" applyAlignment="1">
      <alignment horizontal="center" wrapText="1"/>
    </xf>
    <xf numFmtId="1" fontId="10" fillId="0" borderId="14" xfId="3" quotePrefix="1" applyNumberFormat="1" applyFont="1" applyBorder="1" applyAlignment="1">
      <alignment horizontal="center"/>
    </xf>
    <xf numFmtId="0" fontId="10" fillId="0" borderId="15" xfId="3" applyFont="1" applyBorder="1" applyAlignment="1">
      <alignment horizontal="left"/>
    </xf>
    <xf numFmtId="0" fontId="10" fillId="0" borderId="15" xfId="3" applyFont="1" applyBorder="1"/>
    <xf numFmtId="0" fontId="10" fillId="0" borderId="15" xfId="3" applyFont="1" applyBorder="1" applyAlignment="1">
      <alignment horizontal="center"/>
    </xf>
    <xf numFmtId="164" fontId="10" fillId="0" borderId="20" xfId="3" applyNumberFormat="1" applyFont="1" applyBorder="1" applyAlignment="1">
      <alignment horizontal="center"/>
    </xf>
    <xf numFmtId="44" fontId="10" fillId="0" borderId="20" xfId="2" applyFont="1" applyFill="1" applyBorder="1" applyAlignment="1">
      <alignment horizontal="center"/>
    </xf>
    <xf numFmtId="44" fontId="10" fillId="0" borderId="21" xfId="2" applyFont="1" applyFill="1" applyBorder="1" applyAlignment="1">
      <alignment horizontal="center"/>
    </xf>
    <xf numFmtId="1" fontId="10" fillId="0" borderId="19" xfId="3" quotePrefix="1" applyNumberFormat="1" applyFont="1" applyBorder="1" applyAlignment="1">
      <alignment horizontal="center"/>
    </xf>
    <xf numFmtId="0" fontId="10" fillId="0" borderId="20" xfId="3" applyFont="1" applyBorder="1" applyAlignment="1">
      <alignment horizontal="left"/>
    </xf>
    <xf numFmtId="0" fontId="10" fillId="0" borderId="20" xfId="3" applyFont="1" applyBorder="1"/>
    <xf numFmtId="0" fontId="10" fillId="0" borderId="20" xfId="3" applyFont="1" applyBorder="1" applyAlignment="1">
      <alignment horizontal="center"/>
    </xf>
    <xf numFmtId="0" fontId="10" fillId="0" borderId="19" xfId="3" quotePrefix="1" applyFont="1" applyBorder="1" applyAlignment="1">
      <alignment horizontal="center"/>
    </xf>
    <xf numFmtId="164" fontId="10" fillId="0" borderId="15" xfId="3" applyNumberFormat="1" applyFont="1" applyBorder="1" applyAlignment="1">
      <alignment horizontal="center"/>
    </xf>
    <xf numFmtId="44" fontId="10" fillId="0" borderId="15" xfId="2" applyFont="1" applyFill="1" applyBorder="1" applyAlignment="1">
      <alignment horizontal="center"/>
    </xf>
    <xf numFmtId="44" fontId="10" fillId="0" borderId="16" xfId="2" applyFont="1" applyFill="1" applyBorder="1" applyAlignment="1">
      <alignment horizontal="center"/>
    </xf>
    <xf numFmtId="43" fontId="3" fillId="0" borderId="0" xfId="1" applyFont="1" applyFill="1"/>
    <xf numFmtId="0" fontId="6" fillId="0" borderId="0" xfId="0" applyFont="1" applyAlignment="1">
      <alignment horizontal="left"/>
    </xf>
    <xf numFmtId="15" fontId="6" fillId="0" borderId="0" xfId="0" quotePrefix="1" applyNumberFormat="1" applyFont="1" applyAlignment="1">
      <alignment horizontal="left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 wrapText="1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/>
    </xf>
    <xf numFmtId="49" fontId="7" fillId="0" borderId="15" xfId="0" quotePrefix="1" applyNumberFormat="1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15" xfId="0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7" fillId="3" borderId="20" xfId="0" applyFont="1" applyFill="1" applyBorder="1" applyAlignment="1">
      <alignment horizontal="left"/>
    </xf>
    <xf numFmtId="0" fontId="7" fillId="0" borderId="20" xfId="0" applyFont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0" fontId="7" fillId="3" borderId="15" xfId="0" applyFont="1" applyFill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2" borderId="20" xfId="0" applyFont="1" applyFill="1" applyBorder="1" applyAlignment="1">
      <alignment horizontal="left"/>
    </xf>
    <xf numFmtId="1" fontId="7" fillId="0" borderId="19" xfId="0" quotePrefix="1" applyNumberFormat="1" applyFont="1" applyBorder="1" applyAlignment="1">
      <alignment horizontal="center"/>
    </xf>
    <xf numFmtId="1" fontId="7" fillId="0" borderId="24" xfId="0" applyNumberFormat="1" applyFont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164" fontId="7" fillId="0" borderId="25" xfId="0" applyNumberFormat="1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  <xf numFmtId="0" fontId="6" fillId="0" borderId="6" xfId="0" applyFont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6" fillId="0" borderId="10" xfId="0" applyFont="1" applyBorder="1" applyAlignment="1">
      <alignment horizontal="center" vertical="center"/>
    </xf>
    <xf numFmtId="0" fontId="7" fillId="0" borderId="0" xfId="0" applyFont="1"/>
    <xf numFmtId="0" fontId="7" fillId="0" borderId="11" xfId="0" applyFont="1" applyBorder="1"/>
    <xf numFmtId="0" fontId="7" fillId="0" borderId="14" xfId="0" applyFont="1" applyBorder="1" applyAlignment="1">
      <alignment horizontal="left"/>
    </xf>
    <xf numFmtId="0" fontId="7" fillId="0" borderId="15" xfId="0" applyFont="1" applyBorder="1"/>
    <xf numFmtId="0" fontId="7" fillId="0" borderId="16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4" xfId="0" applyFont="1" applyBorder="1" applyAlignment="1">
      <alignment horizontal="left"/>
    </xf>
    <xf numFmtId="0" fontId="7" fillId="0" borderId="25" xfId="0" applyFont="1" applyBorder="1"/>
    <xf numFmtId="0" fontId="7" fillId="0" borderId="26" xfId="0" applyFont="1" applyBorder="1"/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7" fillId="2" borderId="34" xfId="0" applyFont="1" applyFill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5" fillId="0" borderId="0" xfId="3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_Hospice Facility Current Rate Listing 07" xfId="3" xr:uid="{1B9C2E24-E05C-4597-8B9A-52D1DB699A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6F3A6-FCFE-4812-BFF1-49C237B2E6DF}">
  <sheetPr>
    <pageSetUpPr fitToPage="1"/>
  </sheetPr>
  <dimension ref="A1:P66"/>
  <sheetViews>
    <sheetView tabSelected="1" zoomScaleNormal="100" zoomScalePageLayoutView="115" workbookViewId="0">
      <selection sqref="A1:M66"/>
    </sheetView>
  </sheetViews>
  <sheetFormatPr defaultRowHeight="12.5" x14ac:dyDescent="0.25"/>
  <cols>
    <col min="1" max="1" width="11.7265625" style="8" customWidth="1"/>
    <col min="2" max="2" width="7.1796875" style="8" customWidth="1"/>
    <col min="3" max="3" width="9.26953125" style="8" customWidth="1"/>
    <col min="4" max="4" width="17.453125" style="8" customWidth="1"/>
    <col min="5" max="5" width="8.1796875" style="8" customWidth="1"/>
    <col min="6" max="6" width="8.453125" style="61" bestFit="1" customWidth="1"/>
    <col min="7" max="7" width="10" style="8" bestFit="1" customWidth="1"/>
    <col min="8" max="8" width="10.54296875" style="8" bestFit="1" customWidth="1"/>
    <col min="9" max="9" width="10.453125" style="8" bestFit="1" customWidth="1"/>
    <col min="10" max="10" width="9.453125" style="8" bestFit="1" customWidth="1"/>
    <col min="11" max="11" width="10" style="8" customWidth="1"/>
    <col min="12" max="12" width="11.1796875" style="8" customWidth="1"/>
    <col min="13" max="13" width="10.54296875" style="8" customWidth="1"/>
    <col min="14" max="14" width="9.1796875" style="8"/>
    <col min="15" max="15" width="28.453125" style="8" customWidth="1"/>
    <col min="16" max="16" width="9.1796875" style="8"/>
    <col min="17" max="17" width="4.7265625" style="8" customWidth="1"/>
    <col min="18" max="256" width="9.1796875" style="8"/>
    <col min="257" max="257" width="11.7265625" style="8" customWidth="1"/>
    <col min="258" max="258" width="7.1796875" style="8" customWidth="1"/>
    <col min="259" max="259" width="9.26953125" style="8" customWidth="1"/>
    <col min="260" max="260" width="17.453125" style="8" customWidth="1"/>
    <col min="261" max="261" width="8.1796875" style="8" customWidth="1"/>
    <col min="262" max="262" width="8.453125" style="8" bestFit="1" customWidth="1"/>
    <col min="263" max="263" width="10" style="8" bestFit="1" customWidth="1"/>
    <col min="264" max="264" width="10.54296875" style="8" bestFit="1" customWidth="1"/>
    <col min="265" max="265" width="10.453125" style="8" bestFit="1" customWidth="1"/>
    <col min="266" max="266" width="9.453125" style="8" bestFit="1" customWidth="1"/>
    <col min="267" max="267" width="10" style="8" customWidth="1"/>
    <col min="268" max="268" width="11.1796875" style="8" customWidth="1"/>
    <col min="269" max="269" width="10.54296875" style="8" customWidth="1"/>
    <col min="270" max="270" width="9.1796875" style="8"/>
    <col min="271" max="271" width="28.453125" style="8" customWidth="1"/>
    <col min="272" max="272" width="9.1796875" style="8"/>
    <col min="273" max="273" width="4.7265625" style="8" customWidth="1"/>
    <col min="274" max="512" width="9.1796875" style="8"/>
    <col min="513" max="513" width="11.7265625" style="8" customWidth="1"/>
    <col min="514" max="514" width="7.1796875" style="8" customWidth="1"/>
    <col min="515" max="515" width="9.26953125" style="8" customWidth="1"/>
    <col min="516" max="516" width="17.453125" style="8" customWidth="1"/>
    <col min="517" max="517" width="8.1796875" style="8" customWidth="1"/>
    <col min="518" max="518" width="8.453125" style="8" bestFit="1" customWidth="1"/>
    <col min="519" max="519" width="10" style="8" bestFit="1" customWidth="1"/>
    <col min="520" max="520" width="10.54296875" style="8" bestFit="1" customWidth="1"/>
    <col min="521" max="521" width="10.453125" style="8" bestFit="1" customWidth="1"/>
    <col min="522" max="522" width="9.453125" style="8" bestFit="1" customWidth="1"/>
    <col min="523" max="523" width="10" style="8" customWidth="1"/>
    <col min="524" max="524" width="11.1796875" style="8" customWidth="1"/>
    <col min="525" max="525" width="10.54296875" style="8" customWidth="1"/>
    <col min="526" max="526" width="9.1796875" style="8"/>
    <col min="527" max="527" width="28.453125" style="8" customWidth="1"/>
    <col min="528" max="528" width="9.1796875" style="8"/>
    <col min="529" max="529" width="4.7265625" style="8" customWidth="1"/>
    <col min="530" max="768" width="9.1796875" style="8"/>
    <col min="769" max="769" width="11.7265625" style="8" customWidth="1"/>
    <col min="770" max="770" width="7.1796875" style="8" customWidth="1"/>
    <col min="771" max="771" width="9.26953125" style="8" customWidth="1"/>
    <col min="772" max="772" width="17.453125" style="8" customWidth="1"/>
    <col min="773" max="773" width="8.1796875" style="8" customWidth="1"/>
    <col min="774" max="774" width="8.453125" style="8" bestFit="1" customWidth="1"/>
    <col min="775" max="775" width="10" style="8" bestFit="1" customWidth="1"/>
    <col min="776" max="776" width="10.54296875" style="8" bestFit="1" customWidth="1"/>
    <col min="777" max="777" width="10.453125" style="8" bestFit="1" customWidth="1"/>
    <col min="778" max="778" width="9.453125" style="8" bestFit="1" customWidth="1"/>
    <col min="779" max="779" width="10" style="8" customWidth="1"/>
    <col min="780" max="780" width="11.1796875" style="8" customWidth="1"/>
    <col min="781" max="781" width="10.54296875" style="8" customWidth="1"/>
    <col min="782" max="782" width="9.1796875" style="8"/>
    <col min="783" max="783" width="28.453125" style="8" customWidth="1"/>
    <col min="784" max="784" width="9.1796875" style="8"/>
    <col min="785" max="785" width="4.7265625" style="8" customWidth="1"/>
    <col min="786" max="1024" width="9.1796875" style="8"/>
    <col min="1025" max="1025" width="11.7265625" style="8" customWidth="1"/>
    <col min="1026" max="1026" width="7.1796875" style="8" customWidth="1"/>
    <col min="1027" max="1027" width="9.26953125" style="8" customWidth="1"/>
    <col min="1028" max="1028" width="17.453125" style="8" customWidth="1"/>
    <col min="1029" max="1029" width="8.1796875" style="8" customWidth="1"/>
    <col min="1030" max="1030" width="8.453125" style="8" bestFit="1" customWidth="1"/>
    <col min="1031" max="1031" width="10" style="8" bestFit="1" customWidth="1"/>
    <col min="1032" max="1032" width="10.54296875" style="8" bestFit="1" customWidth="1"/>
    <col min="1033" max="1033" width="10.453125" style="8" bestFit="1" customWidth="1"/>
    <col min="1034" max="1034" width="9.453125" style="8" bestFit="1" customWidth="1"/>
    <col min="1035" max="1035" width="10" style="8" customWidth="1"/>
    <col min="1036" max="1036" width="11.1796875" style="8" customWidth="1"/>
    <col min="1037" max="1037" width="10.54296875" style="8" customWidth="1"/>
    <col min="1038" max="1038" width="9.1796875" style="8"/>
    <col min="1039" max="1039" width="28.453125" style="8" customWidth="1"/>
    <col min="1040" max="1040" width="9.1796875" style="8"/>
    <col min="1041" max="1041" width="4.7265625" style="8" customWidth="1"/>
    <col min="1042" max="1280" width="9.1796875" style="8"/>
    <col min="1281" max="1281" width="11.7265625" style="8" customWidth="1"/>
    <col min="1282" max="1282" width="7.1796875" style="8" customWidth="1"/>
    <col min="1283" max="1283" width="9.26953125" style="8" customWidth="1"/>
    <col min="1284" max="1284" width="17.453125" style="8" customWidth="1"/>
    <col min="1285" max="1285" width="8.1796875" style="8" customWidth="1"/>
    <col min="1286" max="1286" width="8.453125" style="8" bestFit="1" customWidth="1"/>
    <col min="1287" max="1287" width="10" style="8" bestFit="1" customWidth="1"/>
    <col min="1288" max="1288" width="10.54296875" style="8" bestFit="1" customWidth="1"/>
    <col min="1289" max="1289" width="10.453125" style="8" bestFit="1" customWidth="1"/>
    <col min="1290" max="1290" width="9.453125" style="8" bestFit="1" customWidth="1"/>
    <col min="1291" max="1291" width="10" style="8" customWidth="1"/>
    <col min="1292" max="1292" width="11.1796875" style="8" customWidth="1"/>
    <col min="1293" max="1293" width="10.54296875" style="8" customWidth="1"/>
    <col min="1294" max="1294" width="9.1796875" style="8"/>
    <col min="1295" max="1295" width="28.453125" style="8" customWidth="1"/>
    <col min="1296" max="1296" width="9.1796875" style="8"/>
    <col min="1297" max="1297" width="4.7265625" style="8" customWidth="1"/>
    <col min="1298" max="1536" width="9.1796875" style="8"/>
    <col min="1537" max="1537" width="11.7265625" style="8" customWidth="1"/>
    <col min="1538" max="1538" width="7.1796875" style="8" customWidth="1"/>
    <col min="1539" max="1539" width="9.26953125" style="8" customWidth="1"/>
    <col min="1540" max="1540" width="17.453125" style="8" customWidth="1"/>
    <col min="1541" max="1541" width="8.1796875" style="8" customWidth="1"/>
    <col min="1542" max="1542" width="8.453125" style="8" bestFit="1" customWidth="1"/>
    <col min="1543" max="1543" width="10" style="8" bestFit="1" customWidth="1"/>
    <col min="1544" max="1544" width="10.54296875" style="8" bestFit="1" customWidth="1"/>
    <col min="1545" max="1545" width="10.453125" style="8" bestFit="1" customWidth="1"/>
    <col min="1546" max="1546" width="9.453125" style="8" bestFit="1" customWidth="1"/>
    <col min="1547" max="1547" width="10" style="8" customWidth="1"/>
    <col min="1548" max="1548" width="11.1796875" style="8" customWidth="1"/>
    <col min="1549" max="1549" width="10.54296875" style="8" customWidth="1"/>
    <col min="1550" max="1550" width="9.1796875" style="8"/>
    <col min="1551" max="1551" width="28.453125" style="8" customWidth="1"/>
    <col min="1552" max="1552" width="9.1796875" style="8"/>
    <col min="1553" max="1553" width="4.7265625" style="8" customWidth="1"/>
    <col min="1554" max="1792" width="9.1796875" style="8"/>
    <col min="1793" max="1793" width="11.7265625" style="8" customWidth="1"/>
    <col min="1794" max="1794" width="7.1796875" style="8" customWidth="1"/>
    <col min="1795" max="1795" width="9.26953125" style="8" customWidth="1"/>
    <col min="1796" max="1796" width="17.453125" style="8" customWidth="1"/>
    <col min="1797" max="1797" width="8.1796875" style="8" customWidth="1"/>
    <col min="1798" max="1798" width="8.453125" style="8" bestFit="1" customWidth="1"/>
    <col min="1799" max="1799" width="10" style="8" bestFit="1" customWidth="1"/>
    <col min="1800" max="1800" width="10.54296875" style="8" bestFit="1" customWidth="1"/>
    <col min="1801" max="1801" width="10.453125" style="8" bestFit="1" customWidth="1"/>
    <col min="1802" max="1802" width="9.453125" style="8" bestFit="1" customWidth="1"/>
    <col min="1803" max="1803" width="10" style="8" customWidth="1"/>
    <col min="1804" max="1804" width="11.1796875" style="8" customWidth="1"/>
    <col min="1805" max="1805" width="10.54296875" style="8" customWidth="1"/>
    <col min="1806" max="1806" width="9.1796875" style="8"/>
    <col min="1807" max="1807" width="28.453125" style="8" customWidth="1"/>
    <col min="1808" max="1808" width="9.1796875" style="8"/>
    <col min="1809" max="1809" width="4.7265625" style="8" customWidth="1"/>
    <col min="1810" max="2048" width="9.1796875" style="8"/>
    <col min="2049" max="2049" width="11.7265625" style="8" customWidth="1"/>
    <col min="2050" max="2050" width="7.1796875" style="8" customWidth="1"/>
    <col min="2051" max="2051" width="9.26953125" style="8" customWidth="1"/>
    <col min="2052" max="2052" width="17.453125" style="8" customWidth="1"/>
    <col min="2053" max="2053" width="8.1796875" style="8" customWidth="1"/>
    <col min="2054" max="2054" width="8.453125" style="8" bestFit="1" customWidth="1"/>
    <col min="2055" max="2055" width="10" style="8" bestFit="1" customWidth="1"/>
    <col min="2056" max="2056" width="10.54296875" style="8" bestFit="1" customWidth="1"/>
    <col min="2057" max="2057" width="10.453125" style="8" bestFit="1" customWidth="1"/>
    <col min="2058" max="2058" width="9.453125" style="8" bestFit="1" customWidth="1"/>
    <col min="2059" max="2059" width="10" style="8" customWidth="1"/>
    <col min="2060" max="2060" width="11.1796875" style="8" customWidth="1"/>
    <col min="2061" max="2061" width="10.54296875" style="8" customWidth="1"/>
    <col min="2062" max="2062" width="9.1796875" style="8"/>
    <col min="2063" max="2063" width="28.453125" style="8" customWidth="1"/>
    <col min="2064" max="2064" width="9.1796875" style="8"/>
    <col min="2065" max="2065" width="4.7265625" style="8" customWidth="1"/>
    <col min="2066" max="2304" width="9.1796875" style="8"/>
    <col min="2305" max="2305" width="11.7265625" style="8" customWidth="1"/>
    <col min="2306" max="2306" width="7.1796875" style="8" customWidth="1"/>
    <col min="2307" max="2307" width="9.26953125" style="8" customWidth="1"/>
    <col min="2308" max="2308" width="17.453125" style="8" customWidth="1"/>
    <col min="2309" max="2309" width="8.1796875" style="8" customWidth="1"/>
    <col min="2310" max="2310" width="8.453125" style="8" bestFit="1" customWidth="1"/>
    <col min="2311" max="2311" width="10" style="8" bestFit="1" customWidth="1"/>
    <col min="2312" max="2312" width="10.54296875" style="8" bestFit="1" customWidth="1"/>
    <col min="2313" max="2313" width="10.453125" style="8" bestFit="1" customWidth="1"/>
    <col min="2314" max="2314" width="9.453125" style="8" bestFit="1" customWidth="1"/>
    <col min="2315" max="2315" width="10" style="8" customWidth="1"/>
    <col min="2316" max="2316" width="11.1796875" style="8" customWidth="1"/>
    <col min="2317" max="2317" width="10.54296875" style="8" customWidth="1"/>
    <col min="2318" max="2318" width="9.1796875" style="8"/>
    <col min="2319" max="2319" width="28.453125" style="8" customWidth="1"/>
    <col min="2320" max="2320" width="9.1796875" style="8"/>
    <col min="2321" max="2321" width="4.7265625" style="8" customWidth="1"/>
    <col min="2322" max="2560" width="9.1796875" style="8"/>
    <col min="2561" max="2561" width="11.7265625" style="8" customWidth="1"/>
    <col min="2562" max="2562" width="7.1796875" style="8" customWidth="1"/>
    <col min="2563" max="2563" width="9.26953125" style="8" customWidth="1"/>
    <col min="2564" max="2564" width="17.453125" style="8" customWidth="1"/>
    <col min="2565" max="2565" width="8.1796875" style="8" customWidth="1"/>
    <col min="2566" max="2566" width="8.453125" style="8" bestFit="1" customWidth="1"/>
    <col min="2567" max="2567" width="10" style="8" bestFit="1" customWidth="1"/>
    <col min="2568" max="2568" width="10.54296875" style="8" bestFit="1" customWidth="1"/>
    <col min="2569" max="2569" width="10.453125" style="8" bestFit="1" customWidth="1"/>
    <col min="2570" max="2570" width="9.453125" style="8" bestFit="1" customWidth="1"/>
    <col min="2571" max="2571" width="10" style="8" customWidth="1"/>
    <col min="2572" max="2572" width="11.1796875" style="8" customWidth="1"/>
    <col min="2573" max="2573" width="10.54296875" style="8" customWidth="1"/>
    <col min="2574" max="2574" width="9.1796875" style="8"/>
    <col min="2575" max="2575" width="28.453125" style="8" customWidth="1"/>
    <col min="2576" max="2576" width="9.1796875" style="8"/>
    <col min="2577" max="2577" width="4.7265625" style="8" customWidth="1"/>
    <col min="2578" max="2816" width="9.1796875" style="8"/>
    <col min="2817" max="2817" width="11.7265625" style="8" customWidth="1"/>
    <col min="2818" max="2818" width="7.1796875" style="8" customWidth="1"/>
    <col min="2819" max="2819" width="9.26953125" style="8" customWidth="1"/>
    <col min="2820" max="2820" width="17.453125" style="8" customWidth="1"/>
    <col min="2821" max="2821" width="8.1796875" style="8" customWidth="1"/>
    <col min="2822" max="2822" width="8.453125" style="8" bestFit="1" customWidth="1"/>
    <col min="2823" max="2823" width="10" style="8" bestFit="1" customWidth="1"/>
    <col min="2824" max="2824" width="10.54296875" style="8" bestFit="1" customWidth="1"/>
    <col min="2825" max="2825" width="10.453125" style="8" bestFit="1" customWidth="1"/>
    <col min="2826" max="2826" width="9.453125" style="8" bestFit="1" customWidth="1"/>
    <col min="2827" max="2827" width="10" style="8" customWidth="1"/>
    <col min="2828" max="2828" width="11.1796875" style="8" customWidth="1"/>
    <col min="2829" max="2829" width="10.54296875" style="8" customWidth="1"/>
    <col min="2830" max="2830" width="9.1796875" style="8"/>
    <col min="2831" max="2831" width="28.453125" style="8" customWidth="1"/>
    <col min="2832" max="2832" width="9.1796875" style="8"/>
    <col min="2833" max="2833" width="4.7265625" style="8" customWidth="1"/>
    <col min="2834" max="3072" width="9.1796875" style="8"/>
    <col min="3073" max="3073" width="11.7265625" style="8" customWidth="1"/>
    <col min="3074" max="3074" width="7.1796875" style="8" customWidth="1"/>
    <col min="3075" max="3075" width="9.26953125" style="8" customWidth="1"/>
    <col min="3076" max="3076" width="17.453125" style="8" customWidth="1"/>
    <col min="3077" max="3077" width="8.1796875" style="8" customWidth="1"/>
    <col min="3078" max="3078" width="8.453125" style="8" bestFit="1" customWidth="1"/>
    <col min="3079" max="3079" width="10" style="8" bestFit="1" customWidth="1"/>
    <col min="3080" max="3080" width="10.54296875" style="8" bestFit="1" customWidth="1"/>
    <col min="3081" max="3081" width="10.453125" style="8" bestFit="1" customWidth="1"/>
    <col min="3082" max="3082" width="9.453125" style="8" bestFit="1" customWidth="1"/>
    <col min="3083" max="3083" width="10" style="8" customWidth="1"/>
    <col min="3084" max="3084" width="11.1796875" style="8" customWidth="1"/>
    <col min="3085" max="3085" width="10.54296875" style="8" customWidth="1"/>
    <col min="3086" max="3086" width="9.1796875" style="8"/>
    <col min="3087" max="3087" width="28.453125" style="8" customWidth="1"/>
    <col min="3088" max="3088" width="9.1796875" style="8"/>
    <col min="3089" max="3089" width="4.7265625" style="8" customWidth="1"/>
    <col min="3090" max="3328" width="9.1796875" style="8"/>
    <col min="3329" max="3329" width="11.7265625" style="8" customWidth="1"/>
    <col min="3330" max="3330" width="7.1796875" style="8" customWidth="1"/>
    <col min="3331" max="3331" width="9.26953125" style="8" customWidth="1"/>
    <col min="3332" max="3332" width="17.453125" style="8" customWidth="1"/>
    <col min="3333" max="3333" width="8.1796875" style="8" customWidth="1"/>
    <col min="3334" max="3334" width="8.453125" style="8" bestFit="1" customWidth="1"/>
    <col min="3335" max="3335" width="10" style="8" bestFit="1" customWidth="1"/>
    <col min="3336" max="3336" width="10.54296875" style="8" bestFit="1" customWidth="1"/>
    <col min="3337" max="3337" width="10.453125" style="8" bestFit="1" customWidth="1"/>
    <col min="3338" max="3338" width="9.453125" style="8" bestFit="1" customWidth="1"/>
    <col min="3339" max="3339" width="10" style="8" customWidth="1"/>
    <col min="3340" max="3340" width="11.1796875" style="8" customWidth="1"/>
    <col min="3341" max="3341" width="10.54296875" style="8" customWidth="1"/>
    <col min="3342" max="3342" width="9.1796875" style="8"/>
    <col min="3343" max="3343" width="28.453125" style="8" customWidth="1"/>
    <col min="3344" max="3344" width="9.1796875" style="8"/>
    <col min="3345" max="3345" width="4.7265625" style="8" customWidth="1"/>
    <col min="3346" max="3584" width="9.1796875" style="8"/>
    <col min="3585" max="3585" width="11.7265625" style="8" customWidth="1"/>
    <col min="3586" max="3586" width="7.1796875" style="8" customWidth="1"/>
    <col min="3587" max="3587" width="9.26953125" style="8" customWidth="1"/>
    <col min="3588" max="3588" width="17.453125" style="8" customWidth="1"/>
    <col min="3589" max="3589" width="8.1796875" style="8" customWidth="1"/>
    <col min="3590" max="3590" width="8.453125" style="8" bestFit="1" customWidth="1"/>
    <col min="3591" max="3591" width="10" style="8" bestFit="1" customWidth="1"/>
    <col min="3592" max="3592" width="10.54296875" style="8" bestFit="1" customWidth="1"/>
    <col min="3593" max="3593" width="10.453125" style="8" bestFit="1" customWidth="1"/>
    <col min="3594" max="3594" width="9.453125" style="8" bestFit="1" customWidth="1"/>
    <col min="3595" max="3595" width="10" style="8" customWidth="1"/>
    <col min="3596" max="3596" width="11.1796875" style="8" customWidth="1"/>
    <col min="3597" max="3597" width="10.54296875" style="8" customWidth="1"/>
    <col min="3598" max="3598" width="9.1796875" style="8"/>
    <col min="3599" max="3599" width="28.453125" style="8" customWidth="1"/>
    <col min="3600" max="3600" width="9.1796875" style="8"/>
    <col min="3601" max="3601" width="4.7265625" style="8" customWidth="1"/>
    <col min="3602" max="3840" width="9.1796875" style="8"/>
    <col min="3841" max="3841" width="11.7265625" style="8" customWidth="1"/>
    <col min="3842" max="3842" width="7.1796875" style="8" customWidth="1"/>
    <col min="3843" max="3843" width="9.26953125" style="8" customWidth="1"/>
    <col min="3844" max="3844" width="17.453125" style="8" customWidth="1"/>
    <col min="3845" max="3845" width="8.1796875" style="8" customWidth="1"/>
    <col min="3846" max="3846" width="8.453125" style="8" bestFit="1" customWidth="1"/>
    <col min="3847" max="3847" width="10" style="8" bestFit="1" customWidth="1"/>
    <col min="3848" max="3848" width="10.54296875" style="8" bestFit="1" customWidth="1"/>
    <col min="3849" max="3849" width="10.453125" style="8" bestFit="1" customWidth="1"/>
    <col min="3850" max="3850" width="9.453125" style="8" bestFit="1" customWidth="1"/>
    <col min="3851" max="3851" width="10" style="8" customWidth="1"/>
    <col min="3852" max="3852" width="11.1796875" style="8" customWidth="1"/>
    <col min="3853" max="3853" width="10.54296875" style="8" customWidth="1"/>
    <col min="3854" max="3854" width="9.1796875" style="8"/>
    <col min="3855" max="3855" width="28.453125" style="8" customWidth="1"/>
    <col min="3856" max="3856" width="9.1796875" style="8"/>
    <col min="3857" max="3857" width="4.7265625" style="8" customWidth="1"/>
    <col min="3858" max="4096" width="9.1796875" style="8"/>
    <col min="4097" max="4097" width="11.7265625" style="8" customWidth="1"/>
    <col min="4098" max="4098" width="7.1796875" style="8" customWidth="1"/>
    <col min="4099" max="4099" width="9.26953125" style="8" customWidth="1"/>
    <col min="4100" max="4100" width="17.453125" style="8" customWidth="1"/>
    <col min="4101" max="4101" width="8.1796875" style="8" customWidth="1"/>
    <col min="4102" max="4102" width="8.453125" style="8" bestFit="1" customWidth="1"/>
    <col min="4103" max="4103" width="10" style="8" bestFit="1" customWidth="1"/>
    <col min="4104" max="4104" width="10.54296875" style="8" bestFit="1" customWidth="1"/>
    <col min="4105" max="4105" width="10.453125" style="8" bestFit="1" customWidth="1"/>
    <col min="4106" max="4106" width="9.453125" style="8" bestFit="1" customWidth="1"/>
    <col min="4107" max="4107" width="10" style="8" customWidth="1"/>
    <col min="4108" max="4108" width="11.1796875" style="8" customWidth="1"/>
    <col min="4109" max="4109" width="10.54296875" style="8" customWidth="1"/>
    <col min="4110" max="4110" width="9.1796875" style="8"/>
    <col min="4111" max="4111" width="28.453125" style="8" customWidth="1"/>
    <col min="4112" max="4112" width="9.1796875" style="8"/>
    <col min="4113" max="4113" width="4.7265625" style="8" customWidth="1"/>
    <col min="4114" max="4352" width="9.1796875" style="8"/>
    <col min="4353" max="4353" width="11.7265625" style="8" customWidth="1"/>
    <col min="4354" max="4354" width="7.1796875" style="8" customWidth="1"/>
    <col min="4355" max="4355" width="9.26953125" style="8" customWidth="1"/>
    <col min="4356" max="4356" width="17.453125" style="8" customWidth="1"/>
    <col min="4357" max="4357" width="8.1796875" style="8" customWidth="1"/>
    <col min="4358" max="4358" width="8.453125" style="8" bestFit="1" customWidth="1"/>
    <col min="4359" max="4359" width="10" style="8" bestFit="1" customWidth="1"/>
    <col min="4360" max="4360" width="10.54296875" style="8" bestFit="1" customWidth="1"/>
    <col min="4361" max="4361" width="10.453125" style="8" bestFit="1" customWidth="1"/>
    <col min="4362" max="4362" width="9.453125" style="8" bestFit="1" customWidth="1"/>
    <col min="4363" max="4363" width="10" style="8" customWidth="1"/>
    <col min="4364" max="4364" width="11.1796875" style="8" customWidth="1"/>
    <col min="4365" max="4365" width="10.54296875" style="8" customWidth="1"/>
    <col min="4366" max="4366" width="9.1796875" style="8"/>
    <col min="4367" max="4367" width="28.453125" style="8" customWidth="1"/>
    <col min="4368" max="4368" width="9.1796875" style="8"/>
    <col min="4369" max="4369" width="4.7265625" style="8" customWidth="1"/>
    <col min="4370" max="4608" width="9.1796875" style="8"/>
    <col min="4609" max="4609" width="11.7265625" style="8" customWidth="1"/>
    <col min="4610" max="4610" width="7.1796875" style="8" customWidth="1"/>
    <col min="4611" max="4611" width="9.26953125" style="8" customWidth="1"/>
    <col min="4612" max="4612" width="17.453125" style="8" customWidth="1"/>
    <col min="4613" max="4613" width="8.1796875" style="8" customWidth="1"/>
    <col min="4614" max="4614" width="8.453125" style="8" bestFit="1" customWidth="1"/>
    <col min="4615" max="4615" width="10" style="8" bestFit="1" customWidth="1"/>
    <col min="4616" max="4616" width="10.54296875" style="8" bestFit="1" customWidth="1"/>
    <col min="4617" max="4617" width="10.453125" style="8" bestFit="1" customWidth="1"/>
    <col min="4618" max="4618" width="9.453125" style="8" bestFit="1" customWidth="1"/>
    <col min="4619" max="4619" width="10" style="8" customWidth="1"/>
    <col min="4620" max="4620" width="11.1796875" style="8" customWidth="1"/>
    <col min="4621" max="4621" width="10.54296875" style="8" customWidth="1"/>
    <col min="4622" max="4622" width="9.1796875" style="8"/>
    <col min="4623" max="4623" width="28.453125" style="8" customWidth="1"/>
    <col min="4624" max="4624" width="9.1796875" style="8"/>
    <col min="4625" max="4625" width="4.7265625" style="8" customWidth="1"/>
    <col min="4626" max="4864" width="9.1796875" style="8"/>
    <col min="4865" max="4865" width="11.7265625" style="8" customWidth="1"/>
    <col min="4866" max="4866" width="7.1796875" style="8" customWidth="1"/>
    <col min="4867" max="4867" width="9.26953125" style="8" customWidth="1"/>
    <col min="4868" max="4868" width="17.453125" style="8" customWidth="1"/>
    <col min="4869" max="4869" width="8.1796875" style="8" customWidth="1"/>
    <col min="4870" max="4870" width="8.453125" style="8" bestFit="1" customWidth="1"/>
    <col min="4871" max="4871" width="10" style="8" bestFit="1" customWidth="1"/>
    <col min="4872" max="4872" width="10.54296875" style="8" bestFit="1" customWidth="1"/>
    <col min="4873" max="4873" width="10.453125" style="8" bestFit="1" customWidth="1"/>
    <col min="4874" max="4874" width="9.453125" style="8" bestFit="1" customWidth="1"/>
    <col min="4875" max="4875" width="10" style="8" customWidth="1"/>
    <col min="4876" max="4876" width="11.1796875" style="8" customWidth="1"/>
    <col min="4877" max="4877" width="10.54296875" style="8" customWidth="1"/>
    <col min="4878" max="4878" width="9.1796875" style="8"/>
    <col min="4879" max="4879" width="28.453125" style="8" customWidth="1"/>
    <col min="4880" max="4880" width="9.1796875" style="8"/>
    <col min="4881" max="4881" width="4.7265625" style="8" customWidth="1"/>
    <col min="4882" max="5120" width="9.1796875" style="8"/>
    <col min="5121" max="5121" width="11.7265625" style="8" customWidth="1"/>
    <col min="5122" max="5122" width="7.1796875" style="8" customWidth="1"/>
    <col min="5123" max="5123" width="9.26953125" style="8" customWidth="1"/>
    <col min="5124" max="5124" width="17.453125" style="8" customWidth="1"/>
    <col min="5125" max="5125" width="8.1796875" style="8" customWidth="1"/>
    <col min="5126" max="5126" width="8.453125" style="8" bestFit="1" customWidth="1"/>
    <col min="5127" max="5127" width="10" style="8" bestFit="1" customWidth="1"/>
    <col min="5128" max="5128" width="10.54296875" style="8" bestFit="1" customWidth="1"/>
    <col min="5129" max="5129" width="10.453125" style="8" bestFit="1" customWidth="1"/>
    <col min="5130" max="5130" width="9.453125" style="8" bestFit="1" customWidth="1"/>
    <col min="5131" max="5131" width="10" style="8" customWidth="1"/>
    <col min="5132" max="5132" width="11.1796875" style="8" customWidth="1"/>
    <col min="5133" max="5133" width="10.54296875" style="8" customWidth="1"/>
    <col min="5134" max="5134" width="9.1796875" style="8"/>
    <col min="5135" max="5135" width="28.453125" style="8" customWidth="1"/>
    <col min="5136" max="5136" width="9.1796875" style="8"/>
    <col min="5137" max="5137" width="4.7265625" style="8" customWidth="1"/>
    <col min="5138" max="5376" width="9.1796875" style="8"/>
    <col min="5377" max="5377" width="11.7265625" style="8" customWidth="1"/>
    <col min="5378" max="5378" width="7.1796875" style="8" customWidth="1"/>
    <col min="5379" max="5379" width="9.26953125" style="8" customWidth="1"/>
    <col min="5380" max="5380" width="17.453125" style="8" customWidth="1"/>
    <col min="5381" max="5381" width="8.1796875" style="8" customWidth="1"/>
    <col min="5382" max="5382" width="8.453125" style="8" bestFit="1" customWidth="1"/>
    <col min="5383" max="5383" width="10" style="8" bestFit="1" customWidth="1"/>
    <col min="5384" max="5384" width="10.54296875" style="8" bestFit="1" customWidth="1"/>
    <col min="5385" max="5385" width="10.453125" style="8" bestFit="1" customWidth="1"/>
    <col min="5386" max="5386" width="9.453125" style="8" bestFit="1" customWidth="1"/>
    <col min="5387" max="5387" width="10" style="8" customWidth="1"/>
    <col min="5388" max="5388" width="11.1796875" style="8" customWidth="1"/>
    <col min="5389" max="5389" width="10.54296875" style="8" customWidth="1"/>
    <col min="5390" max="5390" width="9.1796875" style="8"/>
    <col min="5391" max="5391" width="28.453125" style="8" customWidth="1"/>
    <col min="5392" max="5392" width="9.1796875" style="8"/>
    <col min="5393" max="5393" width="4.7265625" style="8" customWidth="1"/>
    <col min="5394" max="5632" width="9.1796875" style="8"/>
    <col min="5633" max="5633" width="11.7265625" style="8" customWidth="1"/>
    <col min="5634" max="5634" width="7.1796875" style="8" customWidth="1"/>
    <col min="5635" max="5635" width="9.26953125" style="8" customWidth="1"/>
    <col min="5636" max="5636" width="17.453125" style="8" customWidth="1"/>
    <col min="5637" max="5637" width="8.1796875" style="8" customWidth="1"/>
    <col min="5638" max="5638" width="8.453125" style="8" bestFit="1" customWidth="1"/>
    <col min="5639" max="5639" width="10" style="8" bestFit="1" customWidth="1"/>
    <col min="5640" max="5640" width="10.54296875" style="8" bestFit="1" customWidth="1"/>
    <col min="5641" max="5641" width="10.453125" style="8" bestFit="1" customWidth="1"/>
    <col min="5642" max="5642" width="9.453125" style="8" bestFit="1" customWidth="1"/>
    <col min="5643" max="5643" width="10" style="8" customWidth="1"/>
    <col min="5644" max="5644" width="11.1796875" style="8" customWidth="1"/>
    <col min="5645" max="5645" width="10.54296875" style="8" customWidth="1"/>
    <col min="5646" max="5646" width="9.1796875" style="8"/>
    <col min="5647" max="5647" width="28.453125" style="8" customWidth="1"/>
    <col min="5648" max="5648" width="9.1796875" style="8"/>
    <col min="5649" max="5649" width="4.7265625" style="8" customWidth="1"/>
    <col min="5650" max="5888" width="9.1796875" style="8"/>
    <col min="5889" max="5889" width="11.7265625" style="8" customWidth="1"/>
    <col min="5890" max="5890" width="7.1796875" style="8" customWidth="1"/>
    <col min="5891" max="5891" width="9.26953125" style="8" customWidth="1"/>
    <col min="5892" max="5892" width="17.453125" style="8" customWidth="1"/>
    <col min="5893" max="5893" width="8.1796875" style="8" customWidth="1"/>
    <col min="5894" max="5894" width="8.453125" style="8" bestFit="1" customWidth="1"/>
    <col min="5895" max="5895" width="10" style="8" bestFit="1" customWidth="1"/>
    <col min="5896" max="5896" width="10.54296875" style="8" bestFit="1" customWidth="1"/>
    <col min="5897" max="5897" width="10.453125" style="8" bestFit="1" customWidth="1"/>
    <col min="5898" max="5898" width="9.453125" style="8" bestFit="1" customWidth="1"/>
    <col min="5899" max="5899" width="10" style="8" customWidth="1"/>
    <col min="5900" max="5900" width="11.1796875" style="8" customWidth="1"/>
    <col min="5901" max="5901" width="10.54296875" style="8" customWidth="1"/>
    <col min="5902" max="5902" width="9.1796875" style="8"/>
    <col min="5903" max="5903" width="28.453125" style="8" customWidth="1"/>
    <col min="5904" max="5904" width="9.1796875" style="8"/>
    <col min="5905" max="5905" width="4.7265625" style="8" customWidth="1"/>
    <col min="5906" max="6144" width="9.1796875" style="8"/>
    <col min="6145" max="6145" width="11.7265625" style="8" customWidth="1"/>
    <col min="6146" max="6146" width="7.1796875" style="8" customWidth="1"/>
    <col min="6147" max="6147" width="9.26953125" style="8" customWidth="1"/>
    <col min="6148" max="6148" width="17.453125" style="8" customWidth="1"/>
    <col min="6149" max="6149" width="8.1796875" style="8" customWidth="1"/>
    <col min="6150" max="6150" width="8.453125" style="8" bestFit="1" customWidth="1"/>
    <col min="6151" max="6151" width="10" style="8" bestFit="1" customWidth="1"/>
    <col min="6152" max="6152" width="10.54296875" style="8" bestFit="1" customWidth="1"/>
    <col min="6153" max="6153" width="10.453125" style="8" bestFit="1" customWidth="1"/>
    <col min="6154" max="6154" width="9.453125" style="8" bestFit="1" customWidth="1"/>
    <col min="6155" max="6155" width="10" style="8" customWidth="1"/>
    <col min="6156" max="6156" width="11.1796875" style="8" customWidth="1"/>
    <col min="6157" max="6157" width="10.54296875" style="8" customWidth="1"/>
    <col min="6158" max="6158" width="9.1796875" style="8"/>
    <col min="6159" max="6159" width="28.453125" style="8" customWidth="1"/>
    <col min="6160" max="6160" width="9.1796875" style="8"/>
    <col min="6161" max="6161" width="4.7265625" style="8" customWidth="1"/>
    <col min="6162" max="6400" width="9.1796875" style="8"/>
    <col min="6401" max="6401" width="11.7265625" style="8" customWidth="1"/>
    <col min="6402" max="6402" width="7.1796875" style="8" customWidth="1"/>
    <col min="6403" max="6403" width="9.26953125" style="8" customWidth="1"/>
    <col min="6404" max="6404" width="17.453125" style="8" customWidth="1"/>
    <col min="6405" max="6405" width="8.1796875" style="8" customWidth="1"/>
    <col min="6406" max="6406" width="8.453125" style="8" bestFit="1" customWidth="1"/>
    <col min="6407" max="6407" width="10" style="8" bestFit="1" customWidth="1"/>
    <col min="6408" max="6408" width="10.54296875" style="8" bestFit="1" customWidth="1"/>
    <col min="6409" max="6409" width="10.453125" style="8" bestFit="1" customWidth="1"/>
    <col min="6410" max="6410" width="9.453125" style="8" bestFit="1" customWidth="1"/>
    <col min="6411" max="6411" width="10" style="8" customWidth="1"/>
    <col min="6412" max="6412" width="11.1796875" style="8" customWidth="1"/>
    <col min="6413" max="6413" width="10.54296875" style="8" customWidth="1"/>
    <col min="6414" max="6414" width="9.1796875" style="8"/>
    <col min="6415" max="6415" width="28.453125" style="8" customWidth="1"/>
    <col min="6416" max="6416" width="9.1796875" style="8"/>
    <col min="6417" max="6417" width="4.7265625" style="8" customWidth="1"/>
    <col min="6418" max="6656" width="9.1796875" style="8"/>
    <col min="6657" max="6657" width="11.7265625" style="8" customWidth="1"/>
    <col min="6658" max="6658" width="7.1796875" style="8" customWidth="1"/>
    <col min="6659" max="6659" width="9.26953125" style="8" customWidth="1"/>
    <col min="6660" max="6660" width="17.453125" style="8" customWidth="1"/>
    <col min="6661" max="6661" width="8.1796875" style="8" customWidth="1"/>
    <col min="6662" max="6662" width="8.453125" style="8" bestFit="1" customWidth="1"/>
    <col min="6663" max="6663" width="10" style="8" bestFit="1" customWidth="1"/>
    <col min="6664" max="6664" width="10.54296875" style="8" bestFit="1" customWidth="1"/>
    <col min="6665" max="6665" width="10.453125" style="8" bestFit="1" customWidth="1"/>
    <col min="6666" max="6666" width="9.453125" style="8" bestFit="1" customWidth="1"/>
    <col min="6667" max="6667" width="10" style="8" customWidth="1"/>
    <col min="6668" max="6668" width="11.1796875" style="8" customWidth="1"/>
    <col min="6669" max="6669" width="10.54296875" style="8" customWidth="1"/>
    <col min="6670" max="6670" width="9.1796875" style="8"/>
    <col min="6671" max="6671" width="28.453125" style="8" customWidth="1"/>
    <col min="6672" max="6672" width="9.1796875" style="8"/>
    <col min="6673" max="6673" width="4.7265625" style="8" customWidth="1"/>
    <col min="6674" max="6912" width="9.1796875" style="8"/>
    <col min="6913" max="6913" width="11.7265625" style="8" customWidth="1"/>
    <col min="6914" max="6914" width="7.1796875" style="8" customWidth="1"/>
    <col min="6915" max="6915" width="9.26953125" style="8" customWidth="1"/>
    <col min="6916" max="6916" width="17.453125" style="8" customWidth="1"/>
    <col min="6917" max="6917" width="8.1796875" style="8" customWidth="1"/>
    <col min="6918" max="6918" width="8.453125" style="8" bestFit="1" customWidth="1"/>
    <col min="6919" max="6919" width="10" style="8" bestFit="1" customWidth="1"/>
    <col min="6920" max="6920" width="10.54296875" style="8" bestFit="1" customWidth="1"/>
    <col min="6921" max="6921" width="10.453125" style="8" bestFit="1" customWidth="1"/>
    <col min="6922" max="6922" width="9.453125" style="8" bestFit="1" customWidth="1"/>
    <col min="6923" max="6923" width="10" style="8" customWidth="1"/>
    <col min="6924" max="6924" width="11.1796875" style="8" customWidth="1"/>
    <col min="6925" max="6925" width="10.54296875" style="8" customWidth="1"/>
    <col min="6926" max="6926" width="9.1796875" style="8"/>
    <col min="6927" max="6927" width="28.453125" style="8" customWidth="1"/>
    <col min="6928" max="6928" width="9.1796875" style="8"/>
    <col min="6929" max="6929" width="4.7265625" style="8" customWidth="1"/>
    <col min="6930" max="7168" width="9.1796875" style="8"/>
    <col min="7169" max="7169" width="11.7265625" style="8" customWidth="1"/>
    <col min="7170" max="7170" width="7.1796875" style="8" customWidth="1"/>
    <col min="7171" max="7171" width="9.26953125" style="8" customWidth="1"/>
    <col min="7172" max="7172" width="17.453125" style="8" customWidth="1"/>
    <col min="7173" max="7173" width="8.1796875" style="8" customWidth="1"/>
    <col min="7174" max="7174" width="8.453125" style="8" bestFit="1" customWidth="1"/>
    <col min="7175" max="7175" width="10" style="8" bestFit="1" customWidth="1"/>
    <col min="7176" max="7176" width="10.54296875" style="8" bestFit="1" customWidth="1"/>
    <col min="7177" max="7177" width="10.453125" style="8" bestFit="1" customWidth="1"/>
    <col min="7178" max="7178" width="9.453125" style="8" bestFit="1" customWidth="1"/>
    <col min="7179" max="7179" width="10" style="8" customWidth="1"/>
    <col min="7180" max="7180" width="11.1796875" style="8" customWidth="1"/>
    <col min="7181" max="7181" width="10.54296875" style="8" customWidth="1"/>
    <col min="7182" max="7182" width="9.1796875" style="8"/>
    <col min="7183" max="7183" width="28.453125" style="8" customWidth="1"/>
    <col min="7184" max="7184" width="9.1796875" style="8"/>
    <col min="7185" max="7185" width="4.7265625" style="8" customWidth="1"/>
    <col min="7186" max="7424" width="9.1796875" style="8"/>
    <col min="7425" max="7425" width="11.7265625" style="8" customWidth="1"/>
    <col min="7426" max="7426" width="7.1796875" style="8" customWidth="1"/>
    <col min="7427" max="7427" width="9.26953125" style="8" customWidth="1"/>
    <col min="7428" max="7428" width="17.453125" style="8" customWidth="1"/>
    <col min="7429" max="7429" width="8.1796875" style="8" customWidth="1"/>
    <col min="7430" max="7430" width="8.453125" style="8" bestFit="1" customWidth="1"/>
    <col min="7431" max="7431" width="10" style="8" bestFit="1" customWidth="1"/>
    <col min="7432" max="7432" width="10.54296875" style="8" bestFit="1" customWidth="1"/>
    <col min="7433" max="7433" width="10.453125" style="8" bestFit="1" customWidth="1"/>
    <col min="7434" max="7434" width="9.453125" style="8" bestFit="1" customWidth="1"/>
    <col min="7435" max="7435" width="10" style="8" customWidth="1"/>
    <col min="7436" max="7436" width="11.1796875" style="8" customWidth="1"/>
    <col min="7437" max="7437" width="10.54296875" style="8" customWidth="1"/>
    <col min="7438" max="7438" width="9.1796875" style="8"/>
    <col min="7439" max="7439" width="28.453125" style="8" customWidth="1"/>
    <col min="7440" max="7440" width="9.1796875" style="8"/>
    <col min="7441" max="7441" width="4.7265625" style="8" customWidth="1"/>
    <col min="7442" max="7680" width="9.1796875" style="8"/>
    <col min="7681" max="7681" width="11.7265625" style="8" customWidth="1"/>
    <col min="7682" max="7682" width="7.1796875" style="8" customWidth="1"/>
    <col min="7683" max="7683" width="9.26953125" style="8" customWidth="1"/>
    <col min="7684" max="7684" width="17.453125" style="8" customWidth="1"/>
    <col min="7685" max="7685" width="8.1796875" style="8" customWidth="1"/>
    <col min="7686" max="7686" width="8.453125" style="8" bestFit="1" customWidth="1"/>
    <col min="7687" max="7687" width="10" style="8" bestFit="1" customWidth="1"/>
    <col min="7688" max="7688" width="10.54296875" style="8" bestFit="1" customWidth="1"/>
    <col min="7689" max="7689" width="10.453125" style="8" bestFit="1" customWidth="1"/>
    <col min="7690" max="7690" width="9.453125" style="8" bestFit="1" customWidth="1"/>
    <col min="7691" max="7691" width="10" style="8" customWidth="1"/>
    <col min="7692" max="7692" width="11.1796875" style="8" customWidth="1"/>
    <col min="7693" max="7693" width="10.54296875" style="8" customWidth="1"/>
    <col min="7694" max="7694" width="9.1796875" style="8"/>
    <col min="7695" max="7695" width="28.453125" style="8" customWidth="1"/>
    <col min="7696" max="7696" width="9.1796875" style="8"/>
    <col min="7697" max="7697" width="4.7265625" style="8" customWidth="1"/>
    <col min="7698" max="7936" width="9.1796875" style="8"/>
    <col min="7937" max="7937" width="11.7265625" style="8" customWidth="1"/>
    <col min="7938" max="7938" width="7.1796875" style="8" customWidth="1"/>
    <col min="7939" max="7939" width="9.26953125" style="8" customWidth="1"/>
    <col min="7940" max="7940" width="17.453125" style="8" customWidth="1"/>
    <col min="7941" max="7941" width="8.1796875" style="8" customWidth="1"/>
    <col min="7942" max="7942" width="8.453125" style="8" bestFit="1" customWidth="1"/>
    <col min="7943" max="7943" width="10" style="8" bestFit="1" customWidth="1"/>
    <col min="7944" max="7944" width="10.54296875" style="8" bestFit="1" customWidth="1"/>
    <col min="7945" max="7945" width="10.453125" style="8" bestFit="1" customWidth="1"/>
    <col min="7946" max="7946" width="9.453125" style="8" bestFit="1" customWidth="1"/>
    <col min="7947" max="7947" width="10" style="8" customWidth="1"/>
    <col min="7948" max="7948" width="11.1796875" style="8" customWidth="1"/>
    <col min="7949" max="7949" width="10.54296875" style="8" customWidth="1"/>
    <col min="7950" max="7950" width="9.1796875" style="8"/>
    <col min="7951" max="7951" width="28.453125" style="8" customWidth="1"/>
    <col min="7952" max="7952" width="9.1796875" style="8"/>
    <col min="7953" max="7953" width="4.7265625" style="8" customWidth="1"/>
    <col min="7954" max="8192" width="9.1796875" style="8"/>
    <col min="8193" max="8193" width="11.7265625" style="8" customWidth="1"/>
    <col min="8194" max="8194" width="7.1796875" style="8" customWidth="1"/>
    <col min="8195" max="8195" width="9.26953125" style="8" customWidth="1"/>
    <col min="8196" max="8196" width="17.453125" style="8" customWidth="1"/>
    <col min="8197" max="8197" width="8.1796875" style="8" customWidth="1"/>
    <col min="8198" max="8198" width="8.453125" style="8" bestFit="1" customWidth="1"/>
    <col min="8199" max="8199" width="10" style="8" bestFit="1" customWidth="1"/>
    <col min="8200" max="8200" width="10.54296875" style="8" bestFit="1" customWidth="1"/>
    <col min="8201" max="8201" width="10.453125" style="8" bestFit="1" customWidth="1"/>
    <col min="8202" max="8202" width="9.453125" style="8" bestFit="1" customWidth="1"/>
    <col min="8203" max="8203" width="10" style="8" customWidth="1"/>
    <col min="8204" max="8204" width="11.1796875" style="8" customWidth="1"/>
    <col min="8205" max="8205" width="10.54296875" style="8" customWidth="1"/>
    <col min="8206" max="8206" width="9.1796875" style="8"/>
    <col min="8207" max="8207" width="28.453125" style="8" customWidth="1"/>
    <col min="8208" max="8208" width="9.1796875" style="8"/>
    <col min="8209" max="8209" width="4.7265625" style="8" customWidth="1"/>
    <col min="8210" max="8448" width="9.1796875" style="8"/>
    <col min="8449" max="8449" width="11.7265625" style="8" customWidth="1"/>
    <col min="8450" max="8450" width="7.1796875" style="8" customWidth="1"/>
    <col min="8451" max="8451" width="9.26953125" style="8" customWidth="1"/>
    <col min="8452" max="8452" width="17.453125" style="8" customWidth="1"/>
    <col min="8453" max="8453" width="8.1796875" style="8" customWidth="1"/>
    <col min="8454" max="8454" width="8.453125" style="8" bestFit="1" customWidth="1"/>
    <col min="8455" max="8455" width="10" style="8" bestFit="1" customWidth="1"/>
    <col min="8456" max="8456" width="10.54296875" style="8" bestFit="1" customWidth="1"/>
    <col min="8457" max="8457" width="10.453125" style="8" bestFit="1" customWidth="1"/>
    <col min="8458" max="8458" width="9.453125" style="8" bestFit="1" customWidth="1"/>
    <col min="8459" max="8459" width="10" style="8" customWidth="1"/>
    <col min="8460" max="8460" width="11.1796875" style="8" customWidth="1"/>
    <col min="8461" max="8461" width="10.54296875" style="8" customWidth="1"/>
    <col min="8462" max="8462" width="9.1796875" style="8"/>
    <col min="8463" max="8463" width="28.453125" style="8" customWidth="1"/>
    <col min="8464" max="8464" width="9.1796875" style="8"/>
    <col min="8465" max="8465" width="4.7265625" style="8" customWidth="1"/>
    <col min="8466" max="8704" width="9.1796875" style="8"/>
    <col min="8705" max="8705" width="11.7265625" style="8" customWidth="1"/>
    <col min="8706" max="8706" width="7.1796875" style="8" customWidth="1"/>
    <col min="8707" max="8707" width="9.26953125" style="8" customWidth="1"/>
    <col min="8708" max="8708" width="17.453125" style="8" customWidth="1"/>
    <col min="8709" max="8709" width="8.1796875" style="8" customWidth="1"/>
    <col min="8710" max="8710" width="8.453125" style="8" bestFit="1" customWidth="1"/>
    <col min="8711" max="8711" width="10" style="8" bestFit="1" customWidth="1"/>
    <col min="8712" max="8712" width="10.54296875" style="8" bestFit="1" customWidth="1"/>
    <col min="8713" max="8713" width="10.453125" style="8" bestFit="1" customWidth="1"/>
    <col min="8714" max="8714" width="9.453125" style="8" bestFit="1" customWidth="1"/>
    <col min="8715" max="8715" width="10" style="8" customWidth="1"/>
    <col min="8716" max="8716" width="11.1796875" style="8" customWidth="1"/>
    <col min="8717" max="8717" width="10.54296875" style="8" customWidth="1"/>
    <col min="8718" max="8718" width="9.1796875" style="8"/>
    <col min="8719" max="8719" width="28.453125" style="8" customWidth="1"/>
    <col min="8720" max="8720" width="9.1796875" style="8"/>
    <col min="8721" max="8721" width="4.7265625" style="8" customWidth="1"/>
    <col min="8722" max="8960" width="9.1796875" style="8"/>
    <col min="8961" max="8961" width="11.7265625" style="8" customWidth="1"/>
    <col min="8962" max="8962" width="7.1796875" style="8" customWidth="1"/>
    <col min="8963" max="8963" width="9.26953125" style="8" customWidth="1"/>
    <col min="8964" max="8964" width="17.453125" style="8" customWidth="1"/>
    <col min="8965" max="8965" width="8.1796875" style="8" customWidth="1"/>
    <col min="8966" max="8966" width="8.453125" style="8" bestFit="1" customWidth="1"/>
    <col min="8967" max="8967" width="10" style="8" bestFit="1" customWidth="1"/>
    <col min="8968" max="8968" width="10.54296875" style="8" bestFit="1" customWidth="1"/>
    <col min="8969" max="8969" width="10.453125" style="8" bestFit="1" customWidth="1"/>
    <col min="8970" max="8970" width="9.453125" style="8" bestFit="1" customWidth="1"/>
    <col min="8971" max="8971" width="10" style="8" customWidth="1"/>
    <col min="8972" max="8972" width="11.1796875" style="8" customWidth="1"/>
    <col min="8973" max="8973" width="10.54296875" style="8" customWidth="1"/>
    <col min="8974" max="8974" width="9.1796875" style="8"/>
    <col min="8975" max="8975" width="28.453125" style="8" customWidth="1"/>
    <col min="8976" max="8976" width="9.1796875" style="8"/>
    <col min="8977" max="8977" width="4.7265625" style="8" customWidth="1"/>
    <col min="8978" max="9216" width="9.1796875" style="8"/>
    <col min="9217" max="9217" width="11.7265625" style="8" customWidth="1"/>
    <col min="9218" max="9218" width="7.1796875" style="8" customWidth="1"/>
    <col min="9219" max="9219" width="9.26953125" style="8" customWidth="1"/>
    <col min="9220" max="9220" width="17.453125" style="8" customWidth="1"/>
    <col min="9221" max="9221" width="8.1796875" style="8" customWidth="1"/>
    <col min="9222" max="9222" width="8.453125" style="8" bestFit="1" customWidth="1"/>
    <col min="9223" max="9223" width="10" style="8" bestFit="1" customWidth="1"/>
    <col min="9224" max="9224" width="10.54296875" style="8" bestFit="1" customWidth="1"/>
    <col min="9225" max="9225" width="10.453125" style="8" bestFit="1" customWidth="1"/>
    <col min="9226" max="9226" width="9.453125" style="8" bestFit="1" customWidth="1"/>
    <col min="9227" max="9227" width="10" style="8" customWidth="1"/>
    <col min="9228" max="9228" width="11.1796875" style="8" customWidth="1"/>
    <col min="9229" max="9229" width="10.54296875" style="8" customWidth="1"/>
    <col min="9230" max="9230" width="9.1796875" style="8"/>
    <col min="9231" max="9231" width="28.453125" style="8" customWidth="1"/>
    <col min="9232" max="9232" width="9.1796875" style="8"/>
    <col min="9233" max="9233" width="4.7265625" style="8" customWidth="1"/>
    <col min="9234" max="9472" width="9.1796875" style="8"/>
    <col min="9473" max="9473" width="11.7265625" style="8" customWidth="1"/>
    <col min="9474" max="9474" width="7.1796875" style="8" customWidth="1"/>
    <col min="9475" max="9475" width="9.26953125" style="8" customWidth="1"/>
    <col min="9476" max="9476" width="17.453125" style="8" customWidth="1"/>
    <col min="9477" max="9477" width="8.1796875" style="8" customWidth="1"/>
    <col min="9478" max="9478" width="8.453125" style="8" bestFit="1" customWidth="1"/>
    <col min="9479" max="9479" width="10" style="8" bestFit="1" customWidth="1"/>
    <col min="9480" max="9480" width="10.54296875" style="8" bestFit="1" customWidth="1"/>
    <col min="9481" max="9481" width="10.453125" style="8" bestFit="1" customWidth="1"/>
    <col min="9482" max="9482" width="9.453125" style="8" bestFit="1" customWidth="1"/>
    <col min="9483" max="9483" width="10" style="8" customWidth="1"/>
    <col min="9484" max="9484" width="11.1796875" style="8" customWidth="1"/>
    <col min="9485" max="9485" width="10.54296875" style="8" customWidth="1"/>
    <col min="9486" max="9486" width="9.1796875" style="8"/>
    <col min="9487" max="9487" width="28.453125" style="8" customWidth="1"/>
    <col min="9488" max="9488" width="9.1796875" style="8"/>
    <col min="9489" max="9489" width="4.7265625" style="8" customWidth="1"/>
    <col min="9490" max="9728" width="9.1796875" style="8"/>
    <col min="9729" max="9729" width="11.7265625" style="8" customWidth="1"/>
    <col min="9730" max="9730" width="7.1796875" style="8" customWidth="1"/>
    <col min="9731" max="9731" width="9.26953125" style="8" customWidth="1"/>
    <col min="9732" max="9732" width="17.453125" style="8" customWidth="1"/>
    <col min="9733" max="9733" width="8.1796875" style="8" customWidth="1"/>
    <col min="9734" max="9734" width="8.453125" style="8" bestFit="1" customWidth="1"/>
    <col min="9735" max="9735" width="10" style="8" bestFit="1" customWidth="1"/>
    <col min="9736" max="9736" width="10.54296875" style="8" bestFit="1" customWidth="1"/>
    <col min="9737" max="9737" width="10.453125" style="8" bestFit="1" customWidth="1"/>
    <col min="9738" max="9738" width="9.453125" style="8" bestFit="1" customWidth="1"/>
    <col min="9739" max="9739" width="10" style="8" customWidth="1"/>
    <col min="9740" max="9740" width="11.1796875" style="8" customWidth="1"/>
    <col min="9741" max="9741" width="10.54296875" style="8" customWidth="1"/>
    <col min="9742" max="9742" width="9.1796875" style="8"/>
    <col min="9743" max="9743" width="28.453125" style="8" customWidth="1"/>
    <col min="9744" max="9744" width="9.1796875" style="8"/>
    <col min="9745" max="9745" width="4.7265625" style="8" customWidth="1"/>
    <col min="9746" max="9984" width="9.1796875" style="8"/>
    <col min="9985" max="9985" width="11.7265625" style="8" customWidth="1"/>
    <col min="9986" max="9986" width="7.1796875" style="8" customWidth="1"/>
    <col min="9987" max="9987" width="9.26953125" style="8" customWidth="1"/>
    <col min="9988" max="9988" width="17.453125" style="8" customWidth="1"/>
    <col min="9989" max="9989" width="8.1796875" style="8" customWidth="1"/>
    <col min="9990" max="9990" width="8.453125" style="8" bestFit="1" customWidth="1"/>
    <col min="9991" max="9991" width="10" style="8" bestFit="1" customWidth="1"/>
    <col min="9992" max="9992" width="10.54296875" style="8" bestFit="1" customWidth="1"/>
    <col min="9993" max="9993" width="10.453125" style="8" bestFit="1" customWidth="1"/>
    <col min="9994" max="9994" width="9.453125" style="8" bestFit="1" customWidth="1"/>
    <col min="9995" max="9995" width="10" style="8" customWidth="1"/>
    <col min="9996" max="9996" width="11.1796875" style="8" customWidth="1"/>
    <col min="9997" max="9997" width="10.54296875" style="8" customWidth="1"/>
    <col min="9998" max="9998" width="9.1796875" style="8"/>
    <col min="9999" max="9999" width="28.453125" style="8" customWidth="1"/>
    <col min="10000" max="10000" width="9.1796875" style="8"/>
    <col min="10001" max="10001" width="4.7265625" style="8" customWidth="1"/>
    <col min="10002" max="10240" width="9.1796875" style="8"/>
    <col min="10241" max="10241" width="11.7265625" style="8" customWidth="1"/>
    <col min="10242" max="10242" width="7.1796875" style="8" customWidth="1"/>
    <col min="10243" max="10243" width="9.26953125" style="8" customWidth="1"/>
    <col min="10244" max="10244" width="17.453125" style="8" customWidth="1"/>
    <col min="10245" max="10245" width="8.1796875" style="8" customWidth="1"/>
    <col min="10246" max="10246" width="8.453125" style="8" bestFit="1" customWidth="1"/>
    <col min="10247" max="10247" width="10" style="8" bestFit="1" customWidth="1"/>
    <col min="10248" max="10248" width="10.54296875" style="8" bestFit="1" customWidth="1"/>
    <col min="10249" max="10249" width="10.453125" style="8" bestFit="1" customWidth="1"/>
    <col min="10250" max="10250" width="9.453125" style="8" bestFit="1" customWidth="1"/>
    <col min="10251" max="10251" width="10" style="8" customWidth="1"/>
    <col min="10252" max="10252" width="11.1796875" style="8" customWidth="1"/>
    <col min="10253" max="10253" width="10.54296875" style="8" customWidth="1"/>
    <col min="10254" max="10254" width="9.1796875" style="8"/>
    <col min="10255" max="10255" width="28.453125" style="8" customWidth="1"/>
    <col min="10256" max="10256" width="9.1796875" style="8"/>
    <col min="10257" max="10257" width="4.7265625" style="8" customWidth="1"/>
    <col min="10258" max="10496" width="9.1796875" style="8"/>
    <col min="10497" max="10497" width="11.7265625" style="8" customWidth="1"/>
    <col min="10498" max="10498" width="7.1796875" style="8" customWidth="1"/>
    <col min="10499" max="10499" width="9.26953125" style="8" customWidth="1"/>
    <col min="10500" max="10500" width="17.453125" style="8" customWidth="1"/>
    <col min="10501" max="10501" width="8.1796875" style="8" customWidth="1"/>
    <col min="10502" max="10502" width="8.453125" style="8" bestFit="1" customWidth="1"/>
    <col min="10503" max="10503" width="10" style="8" bestFit="1" customWidth="1"/>
    <col min="10504" max="10504" width="10.54296875" style="8" bestFit="1" customWidth="1"/>
    <col min="10505" max="10505" width="10.453125" style="8" bestFit="1" customWidth="1"/>
    <col min="10506" max="10506" width="9.453125" style="8" bestFit="1" customWidth="1"/>
    <col min="10507" max="10507" width="10" style="8" customWidth="1"/>
    <col min="10508" max="10508" width="11.1796875" style="8" customWidth="1"/>
    <col min="10509" max="10509" width="10.54296875" style="8" customWidth="1"/>
    <col min="10510" max="10510" width="9.1796875" style="8"/>
    <col min="10511" max="10511" width="28.453125" style="8" customWidth="1"/>
    <col min="10512" max="10512" width="9.1796875" style="8"/>
    <col min="10513" max="10513" width="4.7265625" style="8" customWidth="1"/>
    <col min="10514" max="10752" width="9.1796875" style="8"/>
    <col min="10753" max="10753" width="11.7265625" style="8" customWidth="1"/>
    <col min="10754" max="10754" width="7.1796875" style="8" customWidth="1"/>
    <col min="10755" max="10755" width="9.26953125" style="8" customWidth="1"/>
    <col min="10756" max="10756" width="17.453125" style="8" customWidth="1"/>
    <col min="10757" max="10757" width="8.1796875" style="8" customWidth="1"/>
    <col min="10758" max="10758" width="8.453125" style="8" bestFit="1" customWidth="1"/>
    <col min="10759" max="10759" width="10" style="8" bestFit="1" customWidth="1"/>
    <col min="10760" max="10760" width="10.54296875" style="8" bestFit="1" customWidth="1"/>
    <col min="10761" max="10761" width="10.453125" style="8" bestFit="1" customWidth="1"/>
    <col min="10762" max="10762" width="9.453125" style="8" bestFit="1" customWidth="1"/>
    <col min="10763" max="10763" width="10" style="8" customWidth="1"/>
    <col min="10764" max="10764" width="11.1796875" style="8" customWidth="1"/>
    <col min="10765" max="10765" width="10.54296875" style="8" customWidth="1"/>
    <col min="10766" max="10766" width="9.1796875" style="8"/>
    <col min="10767" max="10767" width="28.453125" style="8" customWidth="1"/>
    <col min="10768" max="10768" width="9.1796875" style="8"/>
    <col min="10769" max="10769" width="4.7265625" style="8" customWidth="1"/>
    <col min="10770" max="11008" width="9.1796875" style="8"/>
    <col min="11009" max="11009" width="11.7265625" style="8" customWidth="1"/>
    <col min="11010" max="11010" width="7.1796875" style="8" customWidth="1"/>
    <col min="11011" max="11011" width="9.26953125" style="8" customWidth="1"/>
    <col min="11012" max="11012" width="17.453125" style="8" customWidth="1"/>
    <col min="11013" max="11013" width="8.1796875" style="8" customWidth="1"/>
    <col min="11014" max="11014" width="8.453125" style="8" bestFit="1" customWidth="1"/>
    <col min="11015" max="11015" width="10" style="8" bestFit="1" customWidth="1"/>
    <col min="11016" max="11016" width="10.54296875" style="8" bestFit="1" customWidth="1"/>
    <col min="11017" max="11017" width="10.453125" style="8" bestFit="1" customWidth="1"/>
    <col min="11018" max="11018" width="9.453125" style="8" bestFit="1" customWidth="1"/>
    <col min="11019" max="11019" width="10" style="8" customWidth="1"/>
    <col min="11020" max="11020" width="11.1796875" style="8" customWidth="1"/>
    <col min="11021" max="11021" width="10.54296875" style="8" customWidth="1"/>
    <col min="11022" max="11022" width="9.1796875" style="8"/>
    <col min="11023" max="11023" width="28.453125" style="8" customWidth="1"/>
    <col min="11024" max="11024" width="9.1796875" style="8"/>
    <col min="11025" max="11025" width="4.7265625" style="8" customWidth="1"/>
    <col min="11026" max="11264" width="9.1796875" style="8"/>
    <col min="11265" max="11265" width="11.7265625" style="8" customWidth="1"/>
    <col min="11266" max="11266" width="7.1796875" style="8" customWidth="1"/>
    <col min="11267" max="11267" width="9.26953125" style="8" customWidth="1"/>
    <col min="11268" max="11268" width="17.453125" style="8" customWidth="1"/>
    <col min="11269" max="11269" width="8.1796875" style="8" customWidth="1"/>
    <col min="11270" max="11270" width="8.453125" style="8" bestFit="1" customWidth="1"/>
    <col min="11271" max="11271" width="10" style="8" bestFit="1" customWidth="1"/>
    <col min="11272" max="11272" width="10.54296875" style="8" bestFit="1" customWidth="1"/>
    <col min="11273" max="11273" width="10.453125" style="8" bestFit="1" customWidth="1"/>
    <col min="11274" max="11274" width="9.453125" style="8" bestFit="1" customWidth="1"/>
    <col min="11275" max="11275" width="10" style="8" customWidth="1"/>
    <col min="11276" max="11276" width="11.1796875" style="8" customWidth="1"/>
    <col min="11277" max="11277" width="10.54296875" style="8" customWidth="1"/>
    <col min="11278" max="11278" width="9.1796875" style="8"/>
    <col min="11279" max="11279" width="28.453125" style="8" customWidth="1"/>
    <col min="11280" max="11280" width="9.1796875" style="8"/>
    <col min="11281" max="11281" width="4.7265625" style="8" customWidth="1"/>
    <col min="11282" max="11520" width="9.1796875" style="8"/>
    <col min="11521" max="11521" width="11.7265625" style="8" customWidth="1"/>
    <col min="11522" max="11522" width="7.1796875" style="8" customWidth="1"/>
    <col min="11523" max="11523" width="9.26953125" style="8" customWidth="1"/>
    <col min="11524" max="11524" width="17.453125" style="8" customWidth="1"/>
    <col min="11525" max="11525" width="8.1796875" style="8" customWidth="1"/>
    <col min="11526" max="11526" width="8.453125" style="8" bestFit="1" customWidth="1"/>
    <col min="11527" max="11527" width="10" style="8" bestFit="1" customWidth="1"/>
    <col min="11528" max="11528" width="10.54296875" style="8" bestFit="1" customWidth="1"/>
    <col min="11529" max="11529" width="10.453125" style="8" bestFit="1" customWidth="1"/>
    <col min="11530" max="11530" width="9.453125" style="8" bestFit="1" customWidth="1"/>
    <col min="11531" max="11531" width="10" style="8" customWidth="1"/>
    <col min="11532" max="11532" width="11.1796875" style="8" customWidth="1"/>
    <col min="11533" max="11533" width="10.54296875" style="8" customWidth="1"/>
    <col min="11534" max="11534" width="9.1796875" style="8"/>
    <col min="11535" max="11535" width="28.453125" style="8" customWidth="1"/>
    <col min="11536" max="11536" width="9.1796875" style="8"/>
    <col min="11537" max="11537" width="4.7265625" style="8" customWidth="1"/>
    <col min="11538" max="11776" width="9.1796875" style="8"/>
    <col min="11777" max="11777" width="11.7265625" style="8" customWidth="1"/>
    <col min="11778" max="11778" width="7.1796875" style="8" customWidth="1"/>
    <col min="11779" max="11779" width="9.26953125" style="8" customWidth="1"/>
    <col min="11780" max="11780" width="17.453125" style="8" customWidth="1"/>
    <col min="11781" max="11781" width="8.1796875" style="8" customWidth="1"/>
    <col min="11782" max="11782" width="8.453125" style="8" bestFit="1" customWidth="1"/>
    <col min="11783" max="11783" width="10" style="8" bestFit="1" customWidth="1"/>
    <col min="11784" max="11784" width="10.54296875" style="8" bestFit="1" customWidth="1"/>
    <col min="11785" max="11785" width="10.453125" style="8" bestFit="1" customWidth="1"/>
    <col min="11786" max="11786" width="9.453125" style="8" bestFit="1" customWidth="1"/>
    <col min="11787" max="11787" width="10" style="8" customWidth="1"/>
    <col min="11788" max="11788" width="11.1796875" style="8" customWidth="1"/>
    <col min="11789" max="11789" width="10.54296875" style="8" customWidth="1"/>
    <col min="11790" max="11790" width="9.1796875" style="8"/>
    <col min="11791" max="11791" width="28.453125" style="8" customWidth="1"/>
    <col min="11792" max="11792" width="9.1796875" style="8"/>
    <col min="11793" max="11793" width="4.7265625" style="8" customWidth="1"/>
    <col min="11794" max="12032" width="9.1796875" style="8"/>
    <col min="12033" max="12033" width="11.7265625" style="8" customWidth="1"/>
    <col min="12034" max="12034" width="7.1796875" style="8" customWidth="1"/>
    <col min="12035" max="12035" width="9.26953125" style="8" customWidth="1"/>
    <col min="12036" max="12036" width="17.453125" style="8" customWidth="1"/>
    <col min="12037" max="12037" width="8.1796875" style="8" customWidth="1"/>
    <col min="12038" max="12038" width="8.453125" style="8" bestFit="1" customWidth="1"/>
    <col min="12039" max="12039" width="10" style="8" bestFit="1" customWidth="1"/>
    <col min="12040" max="12040" width="10.54296875" style="8" bestFit="1" customWidth="1"/>
    <col min="12041" max="12041" width="10.453125" style="8" bestFit="1" customWidth="1"/>
    <col min="12042" max="12042" width="9.453125" style="8" bestFit="1" customWidth="1"/>
    <col min="12043" max="12043" width="10" style="8" customWidth="1"/>
    <col min="12044" max="12044" width="11.1796875" style="8" customWidth="1"/>
    <col min="12045" max="12045" width="10.54296875" style="8" customWidth="1"/>
    <col min="12046" max="12046" width="9.1796875" style="8"/>
    <col min="12047" max="12047" width="28.453125" style="8" customWidth="1"/>
    <col min="12048" max="12048" width="9.1796875" style="8"/>
    <col min="12049" max="12049" width="4.7265625" style="8" customWidth="1"/>
    <col min="12050" max="12288" width="9.1796875" style="8"/>
    <col min="12289" max="12289" width="11.7265625" style="8" customWidth="1"/>
    <col min="12290" max="12290" width="7.1796875" style="8" customWidth="1"/>
    <col min="12291" max="12291" width="9.26953125" style="8" customWidth="1"/>
    <col min="12292" max="12292" width="17.453125" style="8" customWidth="1"/>
    <col min="12293" max="12293" width="8.1796875" style="8" customWidth="1"/>
    <col min="12294" max="12294" width="8.453125" style="8" bestFit="1" customWidth="1"/>
    <col min="12295" max="12295" width="10" style="8" bestFit="1" customWidth="1"/>
    <col min="12296" max="12296" width="10.54296875" style="8" bestFit="1" customWidth="1"/>
    <col min="12297" max="12297" width="10.453125" style="8" bestFit="1" customWidth="1"/>
    <col min="12298" max="12298" width="9.453125" style="8" bestFit="1" customWidth="1"/>
    <col min="12299" max="12299" width="10" style="8" customWidth="1"/>
    <col min="12300" max="12300" width="11.1796875" style="8" customWidth="1"/>
    <col min="12301" max="12301" width="10.54296875" style="8" customWidth="1"/>
    <col min="12302" max="12302" width="9.1796875" style="8"/>
    <col min="12303" max="12303" width="28.453125" style="8" customWidth="1"/>
    <col min="12304" max="12304" width="9.1796875" style="8"/>
    <col min="12305" max="12305" width="4.7265625" style="8" customWidth="1"/>
    <col min="12306" max="12544" width="9.1796875" style="8"/>
    <col min="12545" max="12545" width="11.7265625" style="8" customWidth="1"/>
    <col min="12546" max="12546" width="7.1796875" style="8" customWidth="1"/>
    <col min="12547" max="12547" width="9.26953125" style="8" customWidth="1"/>
    <col min="12548" max="12548" width="17.453125" style="8" customWidth="1"/>
    <col min="12549" max="12549" width="8.1796875" style="8" customWidth="1"/>
    <col min="12550" max="12550" width="8.453125" style="8" bestFit="1" customWidth="1"/>
    <col min="12551" max="12551" width="10" style="8" bestFit="1" customWidth="1"/>
    <col min="12552" max="12552" width="10.54296875" style="8" bestFit="1" customWidth="1"/>
    <col min="12553" max="12553" width="10.453125" style="8" bestFit="1" customWidth="1"/>
    <col min="12554" max="12554" width="9.453125" style="8" bestFit="1" customWidth="1"/>
    <col min="12555" max="12555" width="10" style="8" customWidth="1"/>
    <col min="12556" max="12556" width="11.1796875" style="8" customWidth="1"/>
    <col min="12557" max="12557" width="10.54296875" style="8" customWidth="1"/>
    <col min="12558" max="12558" width="9.1796875" style="8"/>
    <col min="12559" max="12559" width="28.453125" style="8" customWidth="1"/>
    <col min="12560" max="12560" width="9.1796875" style="8"/>
    <col min="12561" max="12561" width="4.7265625" style="8" customWidth="1"/>
    <col min="12562" max="12800" width="9.1796875" style="8"/>
    <col min="12801" max="12801" width="11.7265625" style="8" customWidth="1"/>
    <col min="12802" max="12802" width="7.1796875" style="8" customWidth="1"/>
    <col min="12803" max="12803" width="9.26953125" style="8" customWidth="1"/>
    <col min="12804" max="12804" width="17.453125" style="8" customWidth="1"/>
    <col min="12805" max="12805" width="8.1796875" style="8" customWidth="1"/>
    <col min="12806" max="12806" width="8.453125" style="8" bestFit="1" customWidth="1"/>
    <col min="12807" max="12807" width="10" style="8" bestFit="1" customWidth="1"/>
    <col min="12808" max="12808" width="10.54296875" style="8" bestFit="1" customWidth="1"/>
    <col min="12809" max="12809" width="10.453125" style="8" bestFit="1" customWidth="1"/>
    <col min="12810" max="12810" width="9.453125" style="8" bestFit="1" customWidth="1"/>
    <col min="12811" max="12811" width="10" style="8" customWidth="1"/>
    <col min="12812" max="12812" width="11.1796875" style="8" customWidth="1"/>
    <col min="12813" max="12813" width="10.54296875" style="8" customWidth="1"/>
    <col min="12814" max="12814" width="9.1796875" style="8"/>
    <col min="12815" max="12815" width="28.453125" style="8" customWidth="1"/>
    <col min="12816" max="12816" width="9.1796875" style="8"/>
    <col min="12817" max="12817" width="4.7265625" style="8" customWidth="1"/>
    <col min="12818" max="13056" width="9.1796875" style="8"/>
    <col min="13057" max="13057" width="11.7265625" style="8" customWidth="1"/>
    <col min="13058" max="13058" width="7.1796875" style="8" customWidth="1"/>
    <col min="13059" max="13059" width="9.26953125" style="8" customWidth="1"/>
    <col min="13060" max="13060" width="17.453125" style="8" customWidth="1"/>
    <col min="13061" max="13061" width="8.1796875" style="8" customWidth="1"/>
    <col min="13062" max="13062" width="8.453125" style="8" bestFit="1" customWidth="1"/>
    <col min="13063" max="13063" width="10" style="8" bestFit="1" customWidth="1"/>
    <col min="13064" max="13064" width="10.54296875" style="8" bestFit="1" customWidth="1"/>
    <col min="13065" max="13065" width="10.453125" style="8" bestFit="1" customWidth="1"/>
    <col min="13066" max="13066" width="9.453125" style="8" bestFit="1" customWidth="1"/>
    <col min="13067" max="13067" width="10" style="8" customWidth="1"/>
    <col min="13068" max="13068" width="11.1796875" style="8" customWidth="1"/>
    <col min="13069" max="13069" width="10.54296875" style="8" customWidth="1"/>
    <col min="13070" max="13070" width="9.1796875" style="8"/>
    <col min="13071" max="13071" width="28.453125" style="8" customWidth="1"/>
    <col min="13072" max="13072" width="9.1796875" style="8"/>
    <col min="13073" max="13073" width="4.7265625" style="8" customWidth="1"/>
    <col min="13074" max="13312" width="9.1796875" style="8"/>
    <col min="13313" max="13313" width="11.7265625" style="8" customWidth="1"/>
    <col min="13314" max="13314" width="7.1796875" style="8" customWidth="1"/>
    <col min="13315" max="13315" width="9.26953125" style="8" customWidth="1"/>
    <col min="13316" max="13316" width="17.453125" style="8" customWidth="1"/>
    <col min="13317" max="13317" width="8.1796875" style="8" customWidth="1"/>
    <col min="13318" max="13318" width="8.453125" style="8" bestFit="1" customWidth="1"/>
    <col min="13319" max="13319" width="10" style="8" bestFit="1" customWidth="1"/>
    <col min="13320" max="13320" width="10.54296875" style="8" bestFit="1" customWidth="1"/>
    <col min="13321" max="13321" width="10.453125" style="8" bestFit="1" customWidth="1"/>
    <col min="13322" max="13322" width="9.453125" style="8" bestFit="1" customWidth="1"/>
    <col min="13323" max="13323" width="10" style="8" customWidth="1"/>
    <col min="13324" max="13324" width="11.1796875" style="8" customWidth="1"/>
    <col min="13325" max="13325" width="10.54296875" style="8" customWidth="1"/>
    <col min="13326" max="13326" width="9.1796875" style="8"/>
    <col min="13327" max="13327" width="28.453125" style="8" customWidth="1"/>
    <col min="13328" max="13328" width="9.1796875" style="8"/>
    <col min="13329" max="13329" width="4.7265625" style="8" customWidth="1"/>
    <col min="13330" max="13568" width="9.1796875" style="8"/>
    <col min="13569" max="13569" width="11.7265625" style="8" customWidth="1"/>
    <col min="13570" max="13570" width="7.1796875" style="8" customWidth="1"/>
    <col min="13571" max="13571" width="9.26953125" style="8" customWidth="1"/>
    <col min="13572" max="13572" width="17.453125" style="8" customWidth="1"/>
    <col min="13573" max="13573" width="8.1796875" style="8" customWidth="1"/>
    <col min="13574" max="13574" width="8.453125" style="8" bestFit="1" customWidth="1"/>
    <col min="13575" max="13575" width="10" style="8" bestFit="1" customWidth="1"/>
    <col min="13576" max="13576" width="10.54296875" style="8" bestFit="1" customWidth="1"/>
    <col min="13577" max="13577" width="10.453125" style="8" bestFit="1" customWidth="1"/>
    <col min="13578" max="13578" width="9.453125" style="8" bestFit="1" customWidth="1"/>
    <col min="13579" max="13579" width="10" style="8" customWidth="1"/>
    <col min="13580" max="13580" width="11.1796875" style="8" customWidth="1"/>
    <col min="13581" max="13581" width="10.54296875" style="8" customWidth="1"/>
    <col min="13582" max="13582" width="9.1796875" style="8"/>
    <col min="13583" max="13583" width="28.453125" style="8" customWidth="1"/>
    <col min="13584" max="13584" width="9.1796875" style="8"/>
    <col min="13585" max="13585" width="4.7265625" style="8" customWidth="1"/>
    <col min="13586" max="13824" width="9.1796875" style="8"/>
    <col min="13825" max="13825" width="11.7265625" style="8" customWidth="1"/>
    <col min="13826" max="13826" width="7.1796875" style="8" customWidth="1"/>
    <col min="13827" max="13827" width="9.26953125" style="8" customWidth="1"/>
    <col min="13828" max="13828" width="17.453125" style="8" customWidth="1"/>
    <col min="13829" max="13829" width="8.1796875" style="8" customWidth="1"/>
    <col min="13830" max="13830" width="8.453125" style="8" bestFit="1" customWidth="1"/>
    <col min="13831" max="13831" width="10" style="8" bestFit="1" customWidth="1"/>
    <col min="13832" max="13832" width="10.54296875" style="8" bestFit="1" customWidth="1"/>
    <col min="13833" max="13833" width="10.453125" style="8" bestFit="1" customWidth="1"/>
    <col min="13834" max="13834" width="9.453125" style="8" bestFit="1" customWidth="1"/>
    <col min="13835" max="13835" width="10" style="8" customWidth="1"/>
    <col min="13836" max="13836" width="11.1796875" style="8" customWidth="1"/>
    <col min="13837" max="13837" width="10.54296875" style="8" customWidth="1"/>
    <col min="13838" max="13838" width="9.1796875" style="8"/>
    <col min="13839" max="13839" width="28.453125" style="8" customWidth="1"/>
    <col min="13840" max="13840" width="9.1796875" style="8"/>
    <col min="13841" max="13841" width="4.7265625" style="8" customWidth="1"/>
    <col min="13842" max="14080" width="9.1796875" style="8"/>
    <col min="14081" max="14081" width="11.7265625" style="8" customWidth="1"/>
    <col min="14082" max="14082" width="7.1796875" style="8" customWidth="1"/>
    <col min="14083" max="14083" width="9.26953125" style="8" customWidth="1"/>
    <col min="14084" max="14084" width="17.453125" style="8" customWidth="1"/>
    <col min="14085" max="14085" width="8.1796875" style="8" customWidth="1"/>
    <col min="14086" max="14086" width="8.453125" style="8" bestFit="1" customWidth="1"/>
    <col min="14087" max="14087" width="10" style="8" bestFit="1" customWidth="1"/>
    <col min="14088" max="14088" width="10.54296875" style="8" bestFit="1" customWidth="1"/>
    <col min="14089" max="14089" width="10.453125" style="8" bestFit="1" customWidth="1"/>
    <col min="14090" max="14090" width="9.453125" style="8" bestFit="1" customWidth="1"/>
    <col min="14091" max="14091" width="10" style="8" customWidth="1"/>
    <col min="14092" max="14092" width="11.1796875" style="8" customWidth="1"/>
    <col min="14093" max="14093" width="10.54296875" style="8" customWidth="1"/>
    <col min="14094" max="14094" width="9.1796875" style="8"/>
    <col min="14095" max="14095" width="28.453125" style="8" customWidth="1"/>
    <col min="14096" max="14096" width="9.1796875" style="8"/>
    <col min="14097" max="14097" width="4.7265625" style="8" customWidth="1"/>
    <col min="14098" max="14336" width="9.1796875" style="8"/>
    <col min="14337" max="14337" width="11.7265625" style="8" customWidth="1"/>
    <col min="14338" max="14338" width="7.1796875" style="8" customWidth="1"/>
    <col min="14339" max="14339" width="9.26953125" style="8" customWidth="1"/>
    <col min="14340" max="14340" width="17.453125" style="8" customWidth="1"/>
    <col min="14341" max="14341" width="8.1796875" style="8" customWidth="1"/>
    <col min="14342" max="14342" width="8.453125" style="8" bestFit="1" customWidth="1"/>
    <col min="14343" max="14343" width="10" style="8" bestFit="1" customWidth="1"/>
    <col min="14344" max="14344" width="10.54296875" style="8" bestFit="1" customWidth="1"/>
    <col min="14345" max="14345" width="10.453125" style="8" bestFit="1" customWidth="1"/>
    <col min="14346" max="14346" width="9.453125" style="8" bestFit="1" customWidth="1"/>
    <col min="14347" max="14347" width="10" style="8" customWidth="1"/>
    <col min="14348" max="14348" width="11.1796875" style="8" customWidth="1"/>
    <col min="14349" max="14349" width="10.54296875" style="8" customWidth="1"/>
    <col min="14350" max="14350" width="9.1796875" style="8"/>
    <col min="14351" max="14351" width="28.453125" style="8" customWidth="1"/>
    <col min="14352" max="14352" width="9.1796875" style="8"/>
    <col min="14353" max="14353" width="4.7265625" style="8" customWidth="1"/>
    <col min="14354" max="14592" width="9.1796875" style="8"/>
    <col min="14593" max="14593" width="11.7265625" style="8" customWidth="1"/>
    <col min="14594" max="14594" width="7.1796875" style="8" customWidth="1"/>
    <col min="14595" max="14595" width="9.26953125" style="8" customWidth="1"/>
    <col min="14596" max="14596" width="17.453125" style="8" customWidth="1"/>
    <col min="14597" max="14597" width="8.1796875" style="8" customWidth="1"/>
    <col min="14598" max="14598" width="8.453125" style="8" bestFit="1" customWidth="1"/>
    <col min="14599" max="14599" width="10" style="8" bestFit="1" customWidth="1"/>
    <col min="14600" max="14600" width="10.54296875" style="8" bestFit="1" customWidth="1"/>
    <col min="14601" max="14601" width="10.453125" style="8" bestFit="1" customWidth="1"/>
    <col min="14602" max="14602" width="9.453125" style="8" bestFit="1" customWidth="1"/>
    <col min="14603" max="14603" width="10" style="8" customWidth="1"/>
    <col min="14604" max="14604" width="11.1796875" style="8" customWidth="1"/>
    <col min="14605" max="14605" width="10.54296875" style="8" customWidth="1"/>
    <col min="14606" max="14606" width="9.1796875" style="8"/>
    <col min="14607" max="14607" width="28.453125" style="8" customWidth="1"/>
    <col min="14608" max="14608" width="9.1796875" style="8"/>
    <col min="14609" max="14609" width="4.7265625" style="8" customWidth="1"/>
    <col min="14610" max="14848" width="9.1796875" style="8"/>
    <col min="14849" max="14849" width="11.7265625" style="8" customWidth="1"/>
    <col min="14850" max="14850" width="7.1796875" style="8" customWidth="1"/>
    <col min="14851" max="14851" width="9.26953125" style="8" customWidth="1"/>
    <col min="14852" max="14852" width="17.453125" style="8" customWidth="1"/>
    <col min="14853" max="14853" width="8.1796875" style="8" customWidth="1"/>
    <col min="14854" max="14854" width="8.453125" style="8" bestFit="1" customWidth="1"/>
    <col min="14855" max="14855" width="10" style="8" bestFit="1" customWidth="1"/>
    <col min="14856" max="14856" width="10.54296875" style="8" bestFit="1" customWidth="1"/>
    <col min="14857" max="14857" width="10.453125" style="8" bestFit="1" customWidth="1"/>
    <col min="14858" max="14858" width="9.453125" style="8" bestFit="1" customWidth="1"/>
    <col min="14859" max="14859" width="10" style="8" customWidth="1"/>
    <col min="14860" max="14860" width="11.1796875" style="8" customWidth="1"/>
    <col min="14861" max="14861" width="10.54296875" style="8" customWidth="1"/>
    <col min="14862" max="14862" width="9.1796875" style="8"/>
    <col min="14863" max="14863" width="28.453125" style="8" customWidth="1"/>
    <col min="14864" max="14864" width="9.1796875" style="8"/>
    <col min="14865" max="14865" width="4.7265625" style="8" customWidth="1"/>
    <col min="14866" max="15104" width="9.1796875" style="8"/>
    <col min="15105" max="15105" width="11.7265625" style="8" customWidth="1"/>
    <col min="15106" max="15106" width="7.1796875" style="8" customWidth="1"/>
    <col min="15107" max="15107" width="9.26953125" style="8" customWidth="1"/>
    <col min="15108" max="15108" width="17.453125" style="8" customWidth="1"/>
    <col min="15109" max="15109" width="8.1796875" style="8" customWidth="1"/>
    <col min="15110" max="15110" width="8.453125" style="8" bestFit="1" customWidth="1"/>
    <col min="15111" max="15111" width="10" style="8" bestFit="1" customWidth="1"/>
    <col min="15112" max="15112" width="10.54296875" style="8" bestFit="1" customWidth="1"/>
    <col min="15113" max="15113" width="10.453125" style="8" bestFit="1" customWidth="1"/>
    <col min="15114" max="15114" width="9.453125" style="8" bestFit="1" customWidth="1"/>
    <col min="15115" max="15115" width="10" style="8" customWidth="1"/>
    <col min="15116" max="15116" width="11.1796875" style="8" customWidth="1"/>
    <col min="15117" max="15117" width="10.54296875" style="8" customWidth="1"/>
    <col min="15118" max="15118" width="9.1796875" style="8"/>
    <col min="15119" max="15119" width="28.453125" style="8" customWidth="1"/>
    <col min="15120" max="15120" width="9.1796875" style="8"/>
    <col min="15121" max="15121" width="4.7265625" style="8" customWidth="1"/>
    <col min="15122" max="15360" width="9.1796875" style="8"/>
    <col min="15361" max="15361" width="11.7265625" style="8" customWidth="1"/>
    <col min="15362" max="15362" width="7.1796875" style="8" customWidth="1"/>
    <col min="15363" max="15363" width="9.26953125" style="8" customWidth="1"/>
    <col min="15364" max="15364" width="17.453125" style="8" customWidth="1"/>
    <col min="15365" max="15365" width="8.1796875" style="8" customWidth="1"/>
    <col min="15366" max="15366" width="8.453125" style="8" bestFit="1" customWidth="1"/>
    <col min="15367" max="15367" width="10" style="8" bestFit="1" customWidth="1"/>
    <col min="15368" max="15368" width="10.54296875" style="8" bestFit="1" customWidth="1"/>
    <col min="15369" max="15369" width="10.453125" style="8" bestFit="1" customWidth="1"/>
    <col min="15370" max="15370" width="9.453125" style="8" bestFit="1" customWidth="1"/>
    <col min="15371" max="15371" width="10" style="8" customWidth="1"/>
    <col min="15372" max="15372" width="11.1796875" style="8" customWidth="1"/>
    <col min="15373" max="15373" width="10.54296875" style="8" customWidth="1"/>
    <col min="15374" max="15374" width="9.1796875" style="8"/>
    <col min="15375" max="15375" width="28.453125" style="8" customWidth="1"/>
    <col min="15376" max="15376" width="9.1796875" style="8"/>
    <col min="15377" max="15377" width="4.7265625" style="8" customWidth="1"/>
    <col min="15378" max="15616" width="9.1796875" style="8"/>
    <col min="15617" max="15617" width="11.7265625" style="8" customWidth="1"/>
    <col min="15618" max="15618" width="7.1796875" style="8" customWidth="1"/>
    <col min="15619" max="15619" width="9.26953125" style="8" customWidth="1"/>
    <col min="15620" max="15620" width="17.453125" style="8" customWidth="1"/>
    <col min="15621" max="15621" width="8.1796875" style="8" customWidth="1"/>
    <col min="15622" max="15622" width="8.453125" style="8" bestFit="1" customWidth="1"/>
    <col min="15623" max="15623" width="10" style="8" bestFit="1" customWidth="1"/>
    <col min="15624" max="15624" width="10.54296875" style="8" bestFit="1" customWidth="1"/>
    <col min="15625" max="15625" width="10.453125" style="8" bestFit="1" customWidth="1"/>
    <col min="15626" max="15626" width="9.453125" style="8" bestFit="1" customWidth="1"/>
    <col min="15627" max="15627" width="10" style="8" customWidth="1"/>
    <col min="15628" max="15628" width="11.1796875" style="8" customWidth="1"/>
    <col min="15629" max="15629" width="10.54296875" style="8" customWidth="1"/>
    <col min="15630" max="15630" width="9.1796875" style="8"/>
    <col min="15631" max="15631" width="28.453125" style="8" customWidth="1"/>
    <col min="15632" max="15632" width="9.1796875" style="8"/>
    <col min="15633" max="15633" width="4.7265625" style="8" customWidth="1"/>
    <col min="15634" max="15872" width="9.1796875" style="8"/>
    <col min="15873" max="15873" width="11.7265625" style="8" customWidth="1"/>
    <col min="15874" max="15874" width="7.1796875" style="8" customWidth="1"/>
    <col min="15875" max="15875" width="9.26953125" style="8" customWidth="1"/>
    <col min="15876" max="15876" width="17.453125" style="8" customWidth="1"/>
    <col min="15877" max="15877" width="8.1796875" style="8" customWidth="1"/>
    <col min="15878" max="15878" width="8.453125" style="8" bestFit="1" customWidth="1"/>
    <col min="15879" max="15879" width="10" style="8" bestFit="1" customWidth="1"/>
    <col min="15880" max="15880" width="10.54296875" style="8" bestFit="1" customWidth="1"/>
    <col min="15881" max="15881" width="10.453125" style="8" bestFit="1" customWidth="1"/>
    <col min="15882" max="15882" width="9.453125" style="8" bestFit="1" customWidth="1"/>
    <col min="15883" max="15883" width="10" style="8" customWidth="1"/>
    <col min="15884" max="15884" width="11.1796875" style="8" customWidth="1"/>
    <col min="15885" max="15885" width="10.54296875" style="8" customWidth="1"/>
    <col min="15886" max="15886" width="9.1796875" style="8"/>
    <col min="15887" max="15887" width="28.453125" style="8" customWidth="1"/>
    <col min="15888" max="15888" width="9.1796875" style="8"/>
    <col min="15889" max="15889" width="4.7265625" style="8" customWidth="1"/>
    <col min="15890" max="16128" width="9.1796875" style="8"/>
    <col min="16129" max="16129" width="11.7265625" style="8" customWidth="1"/>
    <col min="16130" max="16130" width="7.1796875" style="8" customWidth="1"/>
    <col min="16131" max="16131" width="9.26953125" style="8" customWidth="1"/>
    <col min="16132" max="16132" width="17.453125" style="8" customWidth="1"/>
    <col min="16133" max="16133" width="8.1796875" style="8" customWidth="1"/>
    <col min="16134" max="16134" width="8.453125" style="8" bestFit="1" customWidth="1"/>
    <col min="16135" max="16135" width="10" style="8" bestFit="1" customWidth="1"/>
    <col min="16136" max="16136" width="10.54296875" style="8" bestFit="1" customWidth="1"/>
    <col min="16137" max="16137" width="10.453125" style="8" bestFit="1" customWidth="1"/>
    <col min="16138" max="16138" width="9.453125" style="8" bestFit="1" customWidth="1"/>
    <col min="16139" max="16139" width="10" style="8" customWidth="1"/>
    <col min="16140" max="16140" width="11.1796875" style="8" customWidth="1"/>
    <col min="16141" max="16141" width="10.54296875" style="8" customWidth="1"/>
    <col min="16142" max="16142" width="9.1796875" style="8"/>
    <col min="16143" max="16143" width="28.453125" style="8" customWidth="1"/>
    <col min="16144" max="16144" width="9.1796875" style="8"/>
    <col min="16145" max="16145" width="4.7265625" style="8" customWidth="1"/>
    <col min="16146" max="16384" width="9.1796875" style="8"/>
  </cols>
  <sheetData>
    <row r="1" spans="1:16" s="2" customFormat="1" ht="15" x14ac:dyDescent="0.3">
      <c r="A1" s="1" t="s">
        <v>0</v>
      </c>
      <c r="F1" s="3"/>
    </row>
    <row r="2" spans="1:16" s="2" customFormat="1" ht="15" x14ac:dyDescent="0.3">
      <c r="A2" s="1" t="s">
        <v>1</v>
      </c>
      <c r="F2" s="3"/>
    </row>
    <row r="3" spans="1:16" s="2" customFormat="1" ht="15" x14ac:dyDescent="0.3">
      <c r="A3" s="4" t="s">
        <v>2</v>
      </c>
      <c r="F3" s="3"/>
    </row>
    <row r="4" spans="1:16" s="5" customFormat="1" ht="27" customHeight="1" thickBot="1" x14ac:dyDescent="0.3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16" ht="13.5" customHeight="1" x14ac:dyDescent="0.25">
      <c r="A5" s="6" t="s">
        <v>4</v>
      </c>
      <c r="B5" s="7" t="s">
        <v>5</v>
      </c>
      <c r="C5" s="128" t="s">
        <v>4</v>
      </c>
      <c r="D5" s="129"/>
      <c r="E5" s="130"/>
      <c r="F5" s="6" t="s">
        <v>4</v>
      </c>
      <c r="G5" s="6" t="s">
        <v>4</v>
      </c>
      <c r="H5" s="6" t="s">
        <v>4</v>
      </c>
      <c r="I5" s="6" t="s">
        <v>4</v>
      </c>
      <c r="J5" s="6" t="s">
        <v>4</v>
      </c>
      <c r="K5" s="6" t="s">
        <v>4</v>
      </c>
      <c r="L5" s="6" t="s">
        <v>4</v>
      </c>
      <c r="M5" s="6" t="s">
        <v>4</v>
      </c>
    </row>
    <row r="6" spans="1:16" ht="13" thickBot="1" x14ac:dyDescent="0.3">
      <c r="A6" s="9">
        <v>1</v>
      </c>
      <c r="B6" s="10">
        <v>2</v>
      </c>
      <c r="C6" s="131">
        <v>3</v>
      </c>
      <c r="D6" s="132"/>
      <c r="E6" s="133"/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</row>
    <row r="7" spans="1:16" x14ac:dyDescent="0.25">
      <c r="A7" s="11"/>
      <c r="B7" s="12"/>
      <c r="C7" s="12"/>
      <c r="D7" s="13"/>
      <c r="E7" s="14"/>
      <c r="F7" s="15"/>
      <c r="G7" s="12"/>
      <c r="H7" s="16" t="s">
        <v>6</v>
      </c>
      <c r="I7" s="16" t="s">
        <v>7</v>
      </c>
      <c r="J7" s="16" t="s">
        <v>7</v>
      </c>
      <c r="K7" s="16" t="s">
        <v>8</v>
      </c>
      <c r="L7" s="16" t="s">
        <v>9</v>
      </c>
      <c r="M7" s="16" t="s">
        <v>10</v>
      </c>
    </row>
    <row r="8" spans="1:16" x14ac:dyDescent="0.25">
      <c r="A8" s="17"/>
      <c r="B8" s="18"/>
      <c r="C8" s="18"/>
      <c r="E8" s="19"/>
      <c r="F8" s="20" t="s">
        <v>11</v>
      </c>
      <c r="G8" s="21" t="s">
        <v>12</v>
      </c>
      <c r="H8" s="22" t="s">
        <v>13</v>
      </c>
      <c r="I8" s="22" t="s">
        <v>14</v>
      </c>
      <c r="J8" s="22" t="s">
        <v>14</v>
      </c>
      <c r="K8" s="22" t="s">
        <v>14</v>
      </c>
      <c r="L8" s="22" t="s">
        <v>15</v>
      </c>
      <c r="M8" s="22" t="s">
        <v>9</v>
      </c>
    </row>
    <row r="9" spans="1:16" x14ac:dyDescent="0.25">
      <c r="A9" s="23" t="s">
        <v>16</v>
      </c>
      <c r="B9" s="24" t="s">
        <v>17</v>
      </c>
      <c r="C9" s="134" t="s">
        <v>18</v>
      </c>
      <c r="D9" s="135"/>
      <c r="E9" s="136"/>
      <c r="F9" s="25" t="s">
        <v>19</v>
      </c>
      <c r="G9" s="26" t="s">
        <v>20</v>
      </c>
      <c r="H9" s="23" t="s">
        <v>21</v>
      </c>
      <c r="I9" s="23" t="s">
        <v>22</v>
      </c>
      <c r="J9" s="23" t="s">
        <v>22</v>
      </c>
      <c r="K9" s="23" t="s">
        <v>23</v>
      </c>
      <c r="L9" s="23" t="s">
        <v>24</v>
      </c>
      <c r="M9" s="23" t="s">
        <v>25</v>
      </c>
    </row>
    <row r="10" spans="1:16" ht="13" thickBot="1" x14ac:dyDescent="0.3">
      <c r="A10" s="9"/>
      <c r="B10" s="27"/>
      <c r="C10" s="131"/>
      <c r="D10" s="132"/>
      <c r="E10" s="133"/>
      <c r="F10" s="28"/>
      <c r="G10" s="10"/>
      <c r="H10" s="9" t="s">
        <v>26</v>
      </c>
      <c r="I10" s="9" t="s">
        <v>27</v>
      </c>
      <c r="J10" s="9" t="s">
        <v>28</v>
      </c>
      <c r="K10" s="9"/>
      <c r="L10" s="9"/>
      <c r="M10" s="9"/>
    </row>
    <row r="11" spans="1:16" x14ac:dyDescent="0.25">
      <c r="A11" s="29"/>
      <c r="B11" s="30"/>
      <c r="C11" s="137" t="s">
        <v>29</v>
      </c>
      <c r="D11" s="138"/>
      <c r="E11" s="139"/>
      <c r="F11" s="31"/>
      <c r="G11" s="29"/>
      <c r="H11" s="32">
        <v>69.790000000000006</v>
      </c>
      <c r="I11" s="32">
        <v>231.13</v>
      </c>
      <c r="J11" s="32">
        <v>182.18</v>
      </c>
      <c r="K11" s="32">
        <v>69.790000000000006</v>
      </c>
      <c r="L11" s="32">
        <v>560.51</v>
      </c>
      <c r="M11" s="32">
        <v>1199.8599999999999</v>
      </c>
    </row>
    <row r="12" spans="1:16" x14ac:dyDescent="0.25">
      <c r="A12" s="33"/>
      <c r="B12" s="34"/>
      <c r="C12" s="124" t="s">
        <v>30</v>
      </c>
      <c r="D12" s="140"/>
      <c r="E12" s="141"/>
      <c r="F12" s="35"/>
      <c r="G12" s="33"/>
      <c r="H12" s="36">
        <v>52.48</v>
      </c>
      <c r="I12" s="36">
        <v>152.55000000000001</v>
      </c>
      <c r="J12" s="36">
        <v>120.24</v>
      </c>
      <c r="K12" s="36">
        <v>52.48</v>
      </c>
      <c r="L12" s="36">
        <v>341.91</v>
      </c>
      <c r="M12" s="36">
        <v>761.91</v>
      </c>
    </row>
    <row r="13" spans="1:16" ht="13" thickBot="1" x14ac:dyDescent="0.3">
      <c r="A13" s="37"/>
      <c r="B13" s="38"/>
      <c r="C13" s="142" t="s">
        <v>31</v>
      </c>
      <c r="D13" s="143"/>
      <c r="E13" s="144"/>
      <c r="F13" s="39"/>
      <c r="G13" s="40"/>
      <c r="H13" s="41">
        <v>17.309999999999999</v>
      </c>
      <c r="I13" s="41">
        <v>78.58</v>
      </c>
      <c r="J13" s="41">
        <v>61.94</v>
      </c>
      <c r="K13" s="41">
        <v>17.309999999999999</v>
      </c>
      <c r="L13" s="41">
        <v>218.6</v>
      </c>
      <c r="M13" s="41">
        <v>437.95</v>
      </c>
    </row>
    <row r="14" spans="1:16" x14ac:dyDescent="0.25">
      <c r="A14" s="42" t="s">
        <v>32</v>
      </c>
      <c r="B14" s="43" t="s">
        <v>33</v>
      </c>
      <c r="C14" s="145" t="s">
        <v>34</v>
      </c>
      <c r="D14" s="146"/>
      <c r="E14" s="147"/>
      <c r="F14" s="44" t="str">
        <f>IFERROR(VLOOKUP(B14,'County Summary'!$A$6:$B$125,2,FALSE),"18")</f>
        <v>14540</v>
      </c>
      <c r="G14" s="45">
        <v>0.86570000000000003</v>
      </c>
      <c r="H14" s="43">
        <f>$H$12*G14+$H$13</f>
        <v>62.741935999999995</v>
      </c>
      <c r="I14" s="43">
        <f t="shared" ref="I14:I54" si="0">$I$12*G14+$I$13</f>
        <v>210.64253500000001</v>
      </c>
      <c r="J14" s="43">
        <f t="shared" ref="J14:J54" si="1">$J$12*G14+$J$13</f>
        <v>166.031768</v>
      </c>
      <c r="K14" s="43">
        <f t="shared" ref="K14:K54" si="2">$K$12*G14+$K$13</f>
        <v>62.741935999999995</v>
      </c>
      <c r="L14" s="43">
        <f t="shared" ref="L14:L54" si="3">$L$12*G14+$L$13</f>
        <v>514.59148700000003</v>
      </c>
      <c r="M14" s="43">
        <f t="shared" ref="M14:M54" si="4">$M$12*G14+$M$13</f>
        <v>1097.5354869999999</v>
      </c>
      <c r="P14" s="46"/>
    </row>
    <row r="15" spans="1:16" x14ac:dyDescent="0.25">
      <c r="A15" s="33" t="s">
        <v>35</v>
      </c>
      <c r="B15" s="47" t="s">
        <v>36</v>
      </c>
      <c r="C15" s="124" t="s">
        <v>34</v>
      </c>
      <c r="D15" s="125"/>
      <c r="E15" s="126"/>
      <c r="F15" s="35" t="str">
        <f>IFERROR(VLOOKUP(B15,'County Summary'!$A$6:$B$125,2,FALSE),"18")</f>
        <v>14540</v>
      </c>
      <c r="G15" s="48">
        <v>0.86570000000000003</v>
      </c>
      <c r="H15" s="32">
        <f>$H$12*G15+$H$13</f>
        <v>62.741935999999995</v>
      </c>
      <c r="I15" s="32">
        <f t="shared" si="0"/>
        <v>210.64253500000001</v>
      </c>
      <c r="J15" s="32">
        <f t="shared" si="1"/>
        <v>166.031768</v>
      </c>
      <c r="K15" s="32">
        <f t="shared" si="2"/>
        <v>62.741935999999995</v>
      </c>
      <c r="L15" s="32">
        <f t="shared" si="3"/>
        <v>514.59148700000003</v>
      </c>
      <c r="M15" s="32">
        <f t="shared" si="4"/>
        <v>1097.5354869999999</v>
      </c>
      <c r="P15" s="46"/>
    </row>
    <row r="16" spans="1:16" x14ac:dyDescent="0.25">
      <c r="A16" s="33" t="s">
        <v>37</v>
      </c>
      <c r="B16" s="32" t="s">
        <v>38</v>
      </c>
      <c r="C16" s="124" t="s">
        <v>34</v>
      </c>
      <c r="D16" s="125"/>
      <c r="E16" s="126"/>
      <c r="F16" s="35" t="str">
        <f>IFERROR(VLOOKUP(B16,'County Summary'!$A$6:$B$125,2,FALSE),"18")</f>
        <v>14540</v>
      </c>
      <c r="G16" s="48">
        <v>0.86570000000000003</v>
      </c>
      <c r="H16" s="32">
        <f t="shared" ref="H16:H54" si="5">$H$12*G16+$H$13</f>
        <v>62.741935999999995</v>
      </c>
      <c r="I16" s="32">
        <f t="shared" si="0"/>
        <v>210.64253500000001</v>
      </c>
      <c r="J16" s="32">
        <f t="shared" si="1"/>
        <v>166.031768</v>
      </c>
      <c r="K16" s="32">
        <f t="shared" si="2"/>
        <v>62.741935999999995</v>
      </c>
      <c r="L16" s="32">
        <f t="shared" si="3"/>
        <v>514.59148700000003</v>
      </c>
      <c r="M16" s="32">
        <f t="shared" si="4"/>
        <v>1097.5354869999999</v>
      </c>
      <c r="P16" s="46"/>
    </row>
    <row r="17" spans="1:16" x14ac:dyDescent="0.25">
      <c r="A17" s="33" t="s">
        <v>39</v>
      </c>
      <c r="B17" s="32" t="s">
        <v>40</v>
      </c>
      <c r="C17" s="124" t="s">
        <v>34</v>
      </c>
      <c r="D17" s="125"/>
      <c r="E17" s="126"/>
      <c r="F17" s="35" t="str">
        <f>IFERROR(VLOOKUP(B17,'County Summary'!$A$6:$B$125,2,FALSE),"18")</f>
        <v>14540</v>
      </c>
      <c r="G17" s="48">
        <v>0.86570000000000003</v>
      </c>
      <c r="H17" s="32">
        <f t="shared" si="5"/>
        <v>62.741935999999995</v>
      </c>
      <c r="I17" s="32">
        <f t="shared" si="0"/>
        <v>210.64253500000001</v>
      </c>
      <c r="J17" s="32">
        <f t="shared" si="1"/>
        <v>166.031768</v>
      </c>
      <c r="K17" s="32">
        <f t="shared" si="2"/>
        <v>62.741935999999995</v>
      </c>
      <c r="L17" s="32">
        <f t="shared" si="3"/>
        <v>514.59148700000003</v>
      </c>
      <c r="M17" s="32">
        <f t="shared" si="4"/>
        <v>1097.5354869999999</v>
      </c>
      <c r="P17" s="46"/>
    </row>
    <row r="18" spans="1:16" x14ac:dyDescent="0.25">
      <c r="A18" s="33" t="s">
        <v>41</v>
      </c>
      <c r="B18" s="32" t="s">
        <v>42</v>
      </c>
      <c r="C18" s="124" t="s">
        <v>43</v>
      </c>
      <c r="D18" s="125"/>
      <c r="E18" s="126"/>
      <c r="F18" s="35" t="str">
        <f>IFERROR(VLOOKUP(B18,'County Summary'!$A$6:$B$125,2,FALSE),"18")</f>
        <v>17140</v>
      </c>
      <c r="G18" s="49">
        <v>0.95230000000000004</v>
      </c>
      <c r="H18" s="32">
        <f t="shared" si="5"/>
        <v>67.286704</v>
      </c>
      <c r="I18" s="32">
        <f t="shared" si="0"/>
        <v>223.853365</v>
      </c>
      <c r="J18" s="32">
        <f t="shared" si="1"/>
        <v>176.44455199999999</v>
      </c>
      <c r="K18" s="32">
        <f t="shared" si="2"/>
        <v>67.286704</v>
      </c>
      <c r="L18" s="32">
        <f t="shared" si="3"/>
        <v>544.20089300000006</v>
      </c>
      <c r="M18" s="32">
        <f t="shared" si="4"/>
        <v>1163.516893</v>
      </c>
      <c r="P18" s="46"/>
    </row>
    <row r="19" spans="1:16" x14ac:dyDescent="0.25">
      <c r="A19" s="33" t="s">
        <v>44</v>
      </c>
      <c r="B19" s="32" t="s">
        <v>45</v>
      </c>
      <c r="C19" s="124" t="s">
        <v>43</v>
      </c>
      <c r="D19" s="125"/>
      <c r="E19" s="126"/>
      <c r="F19" s="35" t="str">
        <f>IFERROR(VLOOKUP(B19,'County Summary'!$A$6:$B$125,2,FALSE),"18")</f>
        <v>17140</v>
      </c>
      <c r="G19" s="49">
        <v>0.95230000000000004</v>
      </c>
      <c r="H19" s="32">
        <f t="shared" si="5"/>
        <v>67.286704</v>
      </c>
      <c r="I19" s="32">
        <f t="shared" si="0"/>
        <v>223.853365</v>
      </c>
      <c r="J19" s="32">
        <f t="shared" si="1"/>
        <v>176.44455199999999</v>
      </c>
      <c r="K19" s="32">
        <f t="shared" si="2"/>
        <v>67.286704</v>
      </c>
      <c r="L19" s="32">
        <f t="shared" si="3"/>
        <v>544.20089300000006</v>
      </c>
      <c r="M19" s="32">
        <f t="shared" si="4"/>
        <v>1163.516893</v>
      </c>
      <c r="P19" s="46"/>
    </row>
    <row r="20" spans="1:16" x14ac:dyDescent="0.25">
      <c r="A20" s="33" t="s">
        <v>46</v>
      </c>
      <c r="B20" s="32" t="s">
        <v>47</v>
      </c>
      <c r="C20" s="124" t="s">
        <v>43</v>
      </c>
      <c r="D20" s="125"/>
      <c r="E20" s="126"/>
      <c r="F20" s="35" t="str">
        <f>IFERROR(VLOOKUP(B20,'County Summary'!$A$6:$B$125,2,FALSE),"18")</f>
        <v>17140</v>
      </c>
      <c r="G20" s="49">
        <v>0.95230000000000004</v>
      </c>
      <c r="H20" s="32">
        <f t="shared" si="5"/>
        <v>67.286704</v>
      </c>
      <c r="I20" s="32">
        <f t="shared" si="0"/>
        <v>223.853365</v>
      </c>
      <c r="J20" s="32">
        <f t="shared" si="1"/>
        <v>176.44455199999999</v>
      </c>
      <c r="K20" s="32">
        <f t="shared" si="2"/>
        <v>67.286704</v>
      </c>
      <c r="L20" s="32">
        <f t="shared" si="3"/>
        <v>544.20089300000006</v>
      </c>
      <c r="M20" s="32">
        <f t="shared" si="4"/>
        <v>1163.516893</v>
      </c>
      <c r="P20" s="46"/>
    </row>
    <row r="21" spans="1:16" x14ac:dyDescent="0.25">
      <c r="A21" s="33" t="s">
        <v>48</v>
      </c>
      <c r="B21" s="32" t="s">
        <v>49</v>
      </c>
      <c r="C21" s="124" t="s">
        <v>43</v>
      </c>
      <c r="D21" s="125"/>
      <c r="E21" s="126"/>
      <c r="F21" s="35" t="str">
        <f>IFERROR(VLOOKUP(B21,'County Summary'!$A$6:$B$125,2,FALSE),"18")</f>
        <v>17140</v>
      </c>
      <c r="G21" s="49">
        <v>0.95230000000000004</v>
      </c>
      <c r="H21" s="32">
        <f t="shared" si="5"/>
        <v>67.286704</v>
      </c>
      <c r="I21" s="32">
        <f t="shared" si="0"/>
        <v>223.853365</v>
      </c>
      <c r="J21" s="32">
        <f t="shared" si="1"/>
        <v>176.44455199999999</v>
      </c>
      <c r="K21" s="32">
        <f t="shared" si="2"/>
        <v>67.286704</v>
      </c>
      <c r="L21" s="32">
        <f t="shared" si="3"/>
        <v>544.20089300000006</v>
      </c>
      <c r="M21" s="32">
        <f t="shared" si="4"/>
        <v>1163.516893</v>
      </c>
      <c r="P21" s="46"/>
    </row>
    <row r="22" spans="1:16" x14ac:dyDescent="0.25">
      <c r="A22" s="33" t="s">
        <v>50</v>
      </c>
      <c r="B22" s="32" t="s">
        <v>51</v>
      </c>
      <c r="C22" s="124" t="s">
        <v>43</v>
      </c>
      <c r="D22" s="125"/>
      <c r="E22" s="126"/>
      <c r="F22" s="35" t="str">
        <f>IFERROR(VLOOKUP(B22,'County Summary'!$A$6:$B$125,2,FALSE),"18")</f>
        <v>17140</v>
      </c>
      <c r="G22" s="49">
        <v>0.95230000000000004</v>
      </c>
      <c r="H22" s="32">
        <f t="shared" si="5"/>
        <v>67.286704</v>
      </c>
      <c r="I22" s="32">
        <f t="shared" si="0"/>
        <v>223.853365</v>
      </c>
      <c r="J22" s="32">
        <f t="shared" si="1"/>
        <v>176.44455199999999</v>
      </c>
      <c r="K22" s="32">
        <f t="shared" si="2"/>
        <v>67.286704</v>
      </c>
      <c r="L22" s="32">
        <f t="shared" si="3"/>
        <v>544.20089300000006</v>
      </c>
      <c r="M22" s="32">
        <f t="shared" si="4"/>
        <v>1163.516893</v>
      </c>
      <c r="P22" s="46"/>
    </row>
    <row r="23" spans="1:16" x14ac:dyDescent="0.25">
      <c r="A23" s="33" t="s">
        <v>52</v>
      </c>
      <c r="B23" s="32" t="s">
        <v>53</v>
      </c>
      <c r="C23" s="124" t="s">
        <v>43</v>
      </c>
      <c r="D23" s="125"/>
      <c r="E23" s="126"/>
      <c r="F23" s="35" t="str">
        <f>IFERROR(VLOOKUP(B23,'County Summary'!$A$6:$B$125,2,FALSE),"18")</f>
        <v>17140</v>
      </c>
      <c r="G23" s="49">
        <v>0.95230000000000004</v>
      </c>
      <c r="H23" s="32">
        <f t="shared" si="5"/>
        <v>67.286704</v>
      </c>
      <c r="I23" s="32">
        <f t="shared" si="0"/>
        <v>223.853365</v>
      </c>
      <c r="J23" s="32">
        <f>$J$12*G23+$J$13</f>
        <v>176.44455199999999</v>
      </c>
      <c r="K23" s="32">
        <f t="shared" si="2"/>
        <v>67.286704</v>
      </c>
      <c r="L23" s="32">
        <f t="shared" si="3"/>
        <v>544.20089300000006</v>
      </c>
      <c r="M23" s="32">
        <f t="shared" si="4"/>
        <v>1163.516893</v>
      </c>
      <c r="P23" s="46"/>
    </row>
    <row r="24" spans="1:16" x14ac:dyDescent="0.25">
      <c r="A24" s="33" t="s">
        <v>54</v>
      </c>
      <c r="B24" s="32" t="s">
        <v>55</v>
      </c>
      <c r="C24" s="124" t="s">
        <v>43</v>
      </c>
      <c r="D24" s="125"/>
      <c r="E24" s="126"/>
      <c r="F24" s="35" t="str">
        <f>IFERROR(VLOOKUP(B24,'County Summary'!$A$6:$B$125,2,FALSE),"18")</f>
        <v>17140</v>
      </c>
      <c r="G24" s="49">
        <v>0.95230000000000004</v>
      </c>
      <c r="H24" s="32">
        <f t="shared" si="5"/>
        <v>67.286704</v>
      </c>
      <c r="I24" s="32">
        <f t="shared" si="0"/>
        <v>223.853365</v>
      </c>
      <c r="J24" s="32">
        <f t="shared" si="1"/>
        <v>176.44455199999999</v>
      </c>
      <c r="K24" s="32">
        <f t="shared" si="2"/>
        <v>67.286704</v>
      </c>
      <c r="L24" s="32">
        <f t="shared" si="3"/>
        <v>544.20089300000006</v>
      </c>
      <c r="M24" s="32">
        <f t="shared" si="4"/>
        <v>1163.516893</v>
      </c>
      <c r="P24" s="46"/>
    </row>
    <row r="25" spans="1:16" x14ac:dyDescent="0.25">
      <c r="A25" s="33" t="s">
        <v>56</v>
      </c>
      <c r="B25" s="32" t="s">
        <v>57</v>
      </c>
      <c r="C25" s="124" t="s">
        <v>58</v>
      </c>
      <c r="D25" s="125"/>
      <c r="E25" s="126"/>
      <c r="F25" s="35" t="str">
        <f>IFERROR(VLOOKUP(B25,'County Summary'!$A$6:$B$125,2,FALSE),"18")</f>
        <v>17300</v>
      </c>
      <c r="G25" s="49">
        <v>0.83169999999999999</v>
      </c>
      <c r="H25" s="32">
        <f t="shared" si="5"/>
        <v>60.957616000000002</v>
      </c>
      <c r="I25" s="32">
        <f t="shared" si="0"/>
        <v>205.45583500000001</v>
      </c>
      <c r="J25" s="32">
        <f t="shared" si="1"/>
        <v>161.94360799999998</v>
      </c>
      <c r="K25" s="32">
        <f t="shared" si="2"/>
        <v>60.957616000000002</v>
      </c>
      <c r="L25" s="32">
        <f t="shared" si="3"/>
        <v>502.96654699999999</v>
      </c>
      <c r="M25" s="32">
        <f t="shared" si="4"/>
        <v>1071.630547</v>
      </c>
      <c r="P25" s="46"/>
    </row>
    <row r="26" spans="1:16" ht="12" customHeight="1" x14ac:dyDescent="0.25">
      <c r="A26" s="33" t="s">
        <v>59</v>
      </c>
      <c r="B26" s="32" t="s">
        <v>60</v>
      </c>
      <c r="C26" s="124" t="s">
        <v>58</v>
      </c>
      <c r="D26" s="125"/>
      <c r="E26" s="126"/>
      <c r="F26" s="35" t="str">
        <f>IFERROR(VLOOKUP(B26,'County Summary'!$A$6:$B$125,2,FALSE),"18")</f>
        <v>17300</v>
      </c>
      <c r="G26" s="49">
        <v>0.83169999999999999</v>
      </c>
      <c r="H26" s="32">
        <f t="shared" si="5"/>
        <v>60.957616000000002</v>
      </c>
      <c r="I26" s="32">
        <f t="shared" si="0"/>
        <v>205.45583500000001</v>
      </c>
      <c r="J26" s="32">
        <f t="shared" si="1"/>
        <v>161.94360799999998</v>
      </c>
      <c r="K26" s="32">
        <f t="shared" si="2"/>
        <v>60.957616000000002</v>
      </c>
      <c r="L26" s="32">
        <f t="shared" si="3"/>
        <v>502.96654699999999</v>
      </c>
      <c r="M26" s="32">
        <f t="shared" si="4"/>
        <v>1071.630547</v>
      </c>
      <c r="P26" s="46"/>
    </row>
    <row r="27" spans="1:16" x14ac:dyDescent="0.25">
      <c r="A27" s="33" t="s">
        <v>61</v>
      </c>
      <c r="B27" s="32" t="s">
        <v>62</v>
      </c>
      <c r="C27" s="148" t="s">
        <v>63</v>
      </c>
      <c r="D27" s="149"/>
      <c r="E27" s="149"/>
      <c r="F27" s="35" t="str">
        <f>IFERROR(VLOOKUP(B27,'County Summary'!$A$6:$B$125,2,FALSE),"18")</f>
        <v>21060</v>
      </c>
      <c r="G27" s="49">
        <v>0.85509999999999997</v>
      </c>
      <c r="H27" s="32">
        <f t="shared" si="5"/>
        <v>62.185648</v>
      </c>
      <c r="I27" s="32">
        <f t="shared" si="0"/>
        <v>209.02550500000001</v>
      </c>
      <c r="J27" s="32">
        <f t="shared" si="1"/>
        <v>164.75722400000001</v>
      </c>
      <c r="K27" s="32">
        <f t="shared" si="2"/>
        <v>62.185648</v>
      </c>
      <c r="L27" s="32">
        <f t="shared" si="3"/>
        <v>510.96724100000006</v>
      </c>
      <c r="M27" s="32">
        <f t="shared" si="4"/>
        <v>1089.459241</v>
      </c>
      <c r="O27" s="50"/>
      <c r="P27" s="46"/>
    </row>
    <row r="28" spans="1:16" x14ac:dyDescent="0.25">
      <c r="A28" s="33" t="s">
        <v>64</v>
      </c>
      <c r="B28" s="32" t="s">
        <v>65</v>
      </c>
      <c r="C28" s="148" t="s">
        <v>63</v>
      </c>
      <c r="D28" s="149"/>
      <c r="E28" s="149"/>
      <c r="F28" s="35" t="str">
        <f>IFERROR(VLOOKUP(B28,'County Summary'!$A$6:$B$125,2,FALSE),"18")</f>
        <v>21060</v>
      </c>
      <c r="G28" s="49">
        <v>0.85509999999999997</v>
      </c>
      <c r="H28" s="32">
        <f t="shared" si="5"/>
        <v>62.185648</v>
      </c>
      <c r="I28" s="32">
        <f t="shared" si="0"/>
        <v>209.02550500000001</v>
      </c>
      <c r="J28" s="32">
        <f t="shared" si="1"/>
        <v>164.75722400000001</v>
      </c>
      <c r="K28" s="32">
        <f t="shared" si="2"/>
        <v>62.185648</v>
      </c>
      <c r="L28" s="32">
        <f t="shared" si="3"/>
        <v>510.96724100000006</v>
      </c>
      <c r="M28" s="32">
        <f t="shared" si="4"/>
        <v>1089.459241</v>
      </c>
      <c r="P28" s="46"/>
    </row>
    <row r="29" spans="1:16" x14ac:dyDescent="0.25">
      <c r="A29" s="51" t="s">
        <v>66</v>
      </c>
      <c r="B29" s="32" t="s">
        <v>67</v>
      </c>
      <c r="C29" s="52" t="s">
        <v>68</v>
      </c>
      <c r="D29" s="53"/>
      <c r="E29" s="53"/>
      <c r="F29" s="35">
        <v>50007</v>
      </c>
      <c r="G29" s="49">
        <v>0.82699999999999996</v>
      </c>
      <c r="H29" s="32">
        <f>$H$12*G29+$H$13</f>
        <v>60.71096</v>
      </c>
      <c r="I29" s="32">
        <f t="shared" si="0"/>
        <v>204.73885000000001</v>
      </c>
      <c r="J29" s="32">
        <f t="shared" si="1"/>
        <v>161.37847999999997</v>
      </c>
      <c r="K29" s="32">
        <f t="shared" si="2"/>
        <v>60.71096</v>
      </c>
      <c r="L29" s="32">
        <f t="shared" si="3"/>
        <v>501.35956999999996</v>
      </c>
      <c r="M29" s="32">
        <f t="shared" si="4"/>
        <v>1068.0495699999999</v>
      </c>
      <c r="P29" s="46"/>
    </row>
    <row r="30" spans="1:16" x14ac:dyDescent="0.25">
      <c r="A30" s="33" t="s">
        <v>69</v>
      </c>
      <c r="B30" s="32" t="s">
        <v>70</v>
      </c>
      <c r="C30" s="124" t="s">
        <v>71</v>
      </c>
      <c r="D30" s="125"/>
      <c r="E30" s="126"/>
      <c r="F30" s="35" t="str">
        <f>IFERROR(VLOOKUP(B30,'County Summary'!$A$6:$B$125,2,FALSE),"18")</f>
        <v>26580</v>
      </c>
      <c r="G30" s="49">
        <v>0.89810000000000001</v>
      </c>
      <c r="H30" s="32">
        <f t="shared" si="5"/>
        <v>64.442287999999991</v>
      </c>
      <c r="I30" s="32">
        <f t="shared" si="0"/>
        <v>215.58515499999999</v>
      </c>
      <c r="J30" s="32">
        <f t="shared" si="1"/>
        <v>169.92754400000001</v>
      </c>
      <c r="K30" s="32">
        <f t="shared" si="2"/>
        <v>64.442287999999991</v>
      </c>
      <c r="L30" s="32">
        <f t="shared" si="3"/>
        <v>525.66937100000007</v>
      </c>
      <c r="M30" s="32">
        <f t="shared" si="4"/>
        <v>1122.2213709999999</v>
      </c>
      <c r="P30" s="46"/>
    </row>
    <row r="31" spans="1:16" x14ac:dyDescent="0.25">
      <c r="A31" s="33" t="s">
        <v>72</v>
      </c>
      <c r="B31" s="54" t="s">
        <v>73</v>
      </c>
      <c r="C31" s="124" t="s">
        <v>71</v>
      </c>
      <c r="D31" s="125"/>
      <c r="E31" s="126"/>
      <c r="F31" s="35" t="str">
        <f>IFERROR(VLOOKUP(B31,'County Summary'!$A$6:$B$125,2,FALSE),"18")</f>
        <v>26580</v>
      </c>
      <c r="G31" s="49">
        <v>0.89810000000000001</v>
      </c>
      <c r="H31" s="32">
        <f>$H$12*G31+$H$13</f>
        <v>64.442287999999991</v>
      </c>
      <c r="I31" s="32">
        <f>$I$12*G31+$I$13</f>
        <v>215.58515499999999</v>
      </c>
      <c r="J31" s="32">
        <f>$J$12*G31+$J$13</f>
        <v>169.92754400000001</v>
      </c>
      <c r="K31" s="32">
        <f>$K$12*G31+$K$13</f>
        <v>64.442287999999991</v>
      </c>
      <c r="L31" s="32">
        <f>$L$12*G31+$L$13</f>
        <v>525.66937100000007</v>
      </c>
      <c r="M31" s="32">
        <f>$M$12*G31+$M$13</f>
        <v>1122.2213709999999</v>
      </c>
      <c r="P31" s="46"/>
    </row>
    <row r="32" spans="1:16" x14ac:dyDescent="0.25">
      <c r="A32" s="33" t="s">
        <v>74</v>
      </c>
      <c r="B32" s="32" t="s">
        <v>75</v>
      </c>
      <c r="C32" s="124" t="s">
        <v>71</v>
      </c>
      <c r="D32" s="125"/>
      <c r="E32" s="126"/>
      <c r="F32" s="35" t="str">
        <f>IFERROR(VLOOKUP(B32,'County Summary'!$A$6:$B$125,2,FALSE),"18")</f>
        <v>26580</v>
      </c>
      <c r="G32" s="49">
        <v>0.89810000000000001</v>
      </c>
      <c r="H32" s="32">
        <f t="shared" si="5"/>
        <v>64.442287999999991</v>
      </c>
      <c r="I32" s="32">
        <f t="shared" si="0"/>
        <v>215.58515499999999</v>
      </c>
      <c r="J32" s="32">
        <f t="shared" si="1"/>
        <v>169.92754400000001</v>
      </c>
      <c r="K32" s="32">
        <f t="shared" si="2"/>
        <v>64.442287999999991</v>
      </c>
      <c r="L32" s="32">
        <f t="shared" si="3"/>
        <v>525.66937100000007</v>
      </c>
      <c r="M32" s="32">
        <f t="shared" si="4"/>
        <v>1122.2213709999999</v>
      </c>
      <c r="P32" s="46"/>
    </row>
    <row r="33" spans="1:16" x14ac:dyDescent="0.25">
      <c r="A33" s="33" t="s">
        <v>76</v>
      </c>
      <c r="B33" s="47" t="s">
        <v>77</v>
      </c>
      <c r="C33" s="124" t="s">
        <v>71</v>
      </c>
      <c r="D33" s="125"/>
      <c r="E33" s="126"/>
      <c r="F33" s="35" t="str">
        <f>IFERROR(VLOOKUP(B33,'County Summary'!$A$6:$B$125,2,FALSE),"18")</f>
        <v>26580</v>
      </c>
      <c r="G33" s="49">
        <v>0.89810000000000001</v>
      </c>
      <c r="H33" s="32">
        <f t="shared" si="5"/>
        <v>64.442287999999991</v>
      </c>
      <c r="I33" s="32">
        <f t="shared" si="0"/>
        <v>215.58515499999999</v>
      </c>
      <c r="J33" s="32">
        <f t="shared" si="1"/>
        <v>169.92754400000001</v>
      </c>
      <c r="K33" s="32">
        <f t="shared" si="2"/>
        <v>64.442287999999991</v>
      </c>
      <c r="L33" s="32">
        <f t="shared" si="3"/>
        <v>525.66937100000007</v>
      </c>
      <c r="M33" s="32">
        <f t="shared" si="4"/>
        <v>1122.2213709999999</v>
      </c>
      <c r="P33" s="46"/>
    </row>
    <row r="34" spans="1:16" x14ac:dyDescent="0.25">
      <c r="A34" s="33" t="s">
        <v>78</v>
      </c>
      <c r="B34" s="32" t="s">
        <v>79</v>
      </c>
      <c r="C34" s="124" t="s">
        <v>80</v>
      </c>
      <c r="D34" s="125"/>
      <c r="E34" s="126"/>
      <c r="F34" s="35" t="str">
        <f>IFERROR(VLOOKUP(B34,'County Summary'!$A$6:$B$125,2,FALSE),"18")</f>
        <v>30460</v>
      </c>
      <c r="G34" s="49">
        <v>0.94489999999999996</v>
      </c>
      <c r="H34" s="32">
        <f t="shared" si="5"/>
        <v>66.898351999999988</v>
      </c>
      <c r="I34" s="32">
        <f t="shared" si="0"/>
        <v>222.72449499999999</v>
      </c>
      <c r="J34" s="32">
        <f t="shared" si="1"/>
        <v>175.554776</v>
      </c>
      <c r="K34" s="32">
        <f t="shared" si="2"/>
        <v>66.898351999999988</v>
      </c>
      <c r="L34" s="32">
        <f t="shared" si="3"/>
        <v>541.67075899999998</v>
      </c>
      <c r="M34" s="32">
        <f t="shared" si="4"/>
        <v>1157.8787589999999</v>
      </c>
      <c r="P34" s="46"/>
    </row>
    <row r="35" spans="1:16" x14ac:dyDescent="0.25">
      <c r="A35" s="33" t="s">
        <v>81</v>
      </c>
      <c r="B35" s="32" t="s">
        <v>82</v>
      </c>
      <c r="C35" s="124" t="s">
        <v>80</v>
      </c>
      <c r="D35" s="125"/>
      <c r="E35" s="126"/>
      <c r="F35" s="35" t="str">
        <f>IFERROR(VLOOKUP(B35,'County Summary'!$A$6:$B$125,2,FALSE),"18")</f>
        <v>30460</v>
      </c>
      <c r="G35" s="49">
        <v>0.94489999999999996</v>
      </c>
      <c r="H35" s="32">
        <f t="shared" si="5"/>
        <v>66.898351999999988</v>
      </c>
      <c r="I35" s="32">
        <f t="shared" si="0"/>
        <v>222.72449499999999</v>
      </c>
      <c r="J35" s="32">
        <f t="shared" si="1"/>
        <v>175.554776</v>
      </c>
      <c r="K35" s="32">
        <f t="shared" si="2"/>
        <v>66.898351999999988</v>
      </c>
      <c r="L35" s="32">
        <f t="shared" si="3"/>
        <v>541.67075899999998</v>
      </c>
      <c r="M35" s="32">
        <f t="shared" si="4"/>
        <v>1157.8787589999999</v>
      </c>
      <c r="P35" s="46"/>
    </row>
    <row r="36" spans="1:16" x14ac:dyDescent="0.25">
      <c r="A36" s="33" t="s">
        <v>83</v>
      </c>
      <c r="B36" s="32" t="s">
        <v>84</v>
      </c>
      <c r="C36" s="124" t="s">
        <v>80</v>
      </c>
      <c r="D36" s="125"/>
      <c r="E36" s="126"/>
      <c r="F36" s="35" t="str">
        <f>IFERROR(VLOOKUP(B36,'County Summary'!$A$6:$B$125,2,FALSE),"18")</f>
        <v>30460</v>
      </c>
      <c r="G36" s="49">
        <v>0.94489999999999996</v>
      </c>
      <c r="H36" s="32">
        <f t="shared" si="5"/>
        <v>66.898351999999988</v>
      </c>
      <c r="I36" s="32">
        <f t="shared" si="0"/>
        <v>222.72449499999999</v>
      </c>
      <c r="J36" s="32">
        <f t="shared" si="1"/>
        <v>175.554776</v>
      </c>
      <c r="K36" s="32">
        <f t="shared" si="2"/>
        <v>66.898351999999988</v>
      </c>
      <c r="L36" s="32">
        <f t="shared" si="3"/>
        <v>541.67075899999998</v>
      </c>
      <c r="M36" s="32">
        <f t="shared" si="4"/>
        <v>1157.8787589999999</v>
      </c>
      <c r="P36" s="46"/>
    </row>
    <row r="37" spans="1:16" x14ac:dyDescent="0.25">
      <c r="A37" s="33" t="s">
        <v>85</v>
      </c>
      <c r="B37" s="32" t="s">
        <v>86</v>
      </c>
      <c r="C37" s="124" t="s">
        <v>80</v>
      </c>
      <c r="D37" s="125"/>
      <c r="E37" s="126"/>
      <c r="F37" s="35" t="str">
        <f>IFERROR(VLOOKUP(B37,'County Summary'!$A$6:$B$125,2,FALSE),"18")</f>
        <v>30460</v>
      </c>
      <c r="G37" s="49">
        <v>0.94489999999999996</v>
      </c>
      <c r="H37" s="32">
        <f t="shared" si="5"/>
        <v>66.898351999999988</v>
      </c>
      <c r="I37" s="32">
        <f t="shared" si="0"/>
        <v>222.72449499999999</v>
      </c>
      <c r="J37" s="32">
        <f t="shared" si="1"/>
        <v>175.554776</v>
      </c>
      <c r="K37" s="32">
        <f t="shared" si="2"/>
        <v>66.898351999999988</v>
      </c>
      <c r="L37" s="32">
        <f t="shared" si="3"/>
        <v>541.67075899999998</v>
      </c>
      <c r="M37" s="32">
        <f t="shared" si="4"/>
        <v>1157.8787589999999</v>
      </c>
      <c r="P37" s="46"/>
    </row>
    <row r="38" spans="1:16" x14ac:dyDescent="0.25">
      <c r="A38" s="33" t="s">
        <v>87</v>
      </c>
      <c r="B38" s="32" t="s">
        <v>88</v>
      </c>
      <c r="C38" s="124" t="s">
        <v>80</v>
      </c>
      <c r="D38" s="125"/>
      <c r="E38" s="126"/>
      <c r="F38" s="35" t="str">
        <f>IFERROR(VLOOKUP(B38,'County Summary'!$A$6:$B$125,2,FALSE),"18")</f>
        <v>30460</v>
      </c>
      <c r="G38" s="49">
        <v>0.94489999999999996</v>
      </c>
      <c r="H38" s="32">
        <f t="shared" si="5"/>
        <v>66.898351999999988</v>
      </c>
      <c r="I38" s="32">
        <f t="shared" si="0"/>
        <v>222.72449499999999</v>
      </c>
      <c r="J38" s="32">
        <f t="shared" si="1"/>
        <v>175.554776</v>
      </c>
      <c r="K38" s="32">
        <f t="shared" si="2"/>
        <v>66.898351999999988</v>
      </c>
      <c r="L38" s="32">
        <f t="shared" si="3"/>
        <v>541.67075899999998</v>
      </c>
      <c r="M38" s="32">
        <f t="shared" si="4"/>
        <v>1157.8787589999999</v>
      </c>
      <c r="P38" s="46"/>
    </row>
    <row r="39" spans="1:16" x14ac:dyDescent="0.25">
      <c r="A39" s="33" t="s">
        <v>89</v>
      </c>
      <c r="B39" s="32" t="s">
        <v>90</v>
      </c>
      <c r="C39" s="124" t="s">
        <v>80</v>
      </c>
      <c r="D39" s="125"/>
      <c r="E39" s="126"/>
      <c r="F39" s="35" t="str">
        <f>IFERROR(VLOOKUP(B39,'County Summary'!$A$6:$B$125,2,FALSE),"18")</f>
        <v>30460</v>
      </c>
      <c r="G39" s="49">
        <v>0.94489999999999996</v>
      </c>
      <c r="H39" s="32">
        <f t="shared" si="5"/>
        <v>66.898351999999988</v>
      </c>
      <c r="I39" s="32">
        <f t="shared" si="0"/>
        <v>222.72449499999999</v>
      </c>
      <c r="J39" s="32">
        <f t="shared" si="1"/>
        <v>175.554776</v>
      </c>
      <c r="K39" s="32">
        <f t="shared" si="2"/>
        <v>66.898351999999988</v>
      </c>
      <c r="L39" s="32">
        <f t="shared" si="3"/>
        <v>541.67075899999998</v>
      </c>
      <c r="M39" s="32">
        <f t="shared" si="4"/>
        <v>1157.8787589999999</v>
      </c>
      <c r="P39" s="46"/>
    </row>
    <row r="40" spans="1:16" x14ac:dyDescent="0.25">
      <c r="A40" s="33" t="s">
        <v>91</v>
      </c>
      <c r="B40" s="32" t="s">
        <v>92</v>
      </c>
      <c r="C40" s="124" t="s">
        <v>93</v>
      </c>
      <c r="D40" s="125"/>
      <c r="E40" s="126"/>
      <c r="F40" s="35" t="str">
        <f>IFERROR(VLOOKUP(B40,'County Summary'!$A$6:$B$125,2,FALSE),"18")</f>
        <v>31140</v>
      </c>
      <c r="G40" s="49">
        <v>0.91449999999999998</v>
      </c>
      <c r="H40" s="32">
        <f t="shared" si="5"/>
        <v>65.302959999999999</v>
      </c>
      <c r="I40" s="32">
        <f t="shared" si="0"/>
        <v>218.086975</v>
      </c>
      <c r="J40" s="32">
        <f t="shared" si="1"/>
        <v>171.89947999999998</v>
      </c>
      <c r="K40" s="32">
        <f t="shared" si="2"/>
        <v>65.302959999999999</v>
      </c>
      <c r="L40" s="32">
        <f t="shared" si="3"/>
        <v>531.27669500000002</v>
      </c>
      <c r="M40" s="32">
        <f t="shared" si="4"/>
        <v>1134.7166949999998</v>
      </c>
      <c r="P40" s="46"/>
    </row>
    <row r="41" spans="1:16" x14ac:dyDescent="0.25">
      <c r="A41" s="33" t="s">
        <v>94</v>
      </c>
      <c r="B41" s="32" t="s">
        <v>95</v>
      </c>
      <c r="C41" s="124" t="s">
        <v>93</v>
      </c>
      <c r="D41" s="125"/>
      <c r="E41" s="126"/>
      <c r="F41" s="35" t="str">
        <f>IFERROR(VLOOKUP(B41,'County Summary'!$A$6:$B$125,2,FALSE),"18")</f>
        <v>31140</v>
      </c>
      <c r="G41" s="49">
        <v>0.91449999999999998</v>
      </c>
      <c r="H41" s="32">
        <f t="shared" si="5"/>
        <v>65.302959999999999</v>
      </c>
      <c r="I41" s="32">
        <f t="shared" si="0"/>
        <v>218.086975</v>
      </c>
      <c r="J41" s="32">
        <f t="shared" si="1"/>
        <v>171.89947999999998</v>
      </c>
      <c r="K41" s="32">
        <f t="shared" si="2"/>
        <v>65.302959999999999</v>
      </c>
      <c r="L41" s="32">
        <f t="shared" si="3"/>
        <v>531.27669500000002</v>
      </c>
      <c r="M41" s="32">
        <f t="shared" si="4"/>
        <v>1134.7166949999998</v>
      </c>
      <c r="P41" s="46"/>
    </row>
    <row r="42" spans="1:16" x14ac:dyDescent="0.25">
      <c r="A42" s="33" t="s">
        <v>96</v>
      </c>
      <c r="B42" s="32" t="s">
        <v>97</v>
      </c>
      <c r="C42" s="124" t="s">
        <v>93</v>
      </c>
      <c r="D42" s="125"/>
      <c r="E42" s="126"/>
      <c r="F42" s="35" t="str">
        <f>IFERROR(VLOOKUP(B42,'County Summary'!$A$6:$B$125,2,FALSE),"18")</f>
        <v>31140</v>
      </c>
      <c r="G42" s="49">
        <v>0.91449999999999998</v>
      </c>
      <c r="H42" s="32">
        <f t="shared" si="5"/>
        <v>65.302959999999999</v>
      </c>
      <c r="I42" s="32">
        <f t="shared" si="0"/>
        <v>218.086975</v>
      </c>
      <c r="J42" s="32">
        <f t="shared" si="1"/>
        <v>171.89947999999998</v>
      </c>
      <c r="K42" s="32">
        <f t="shared" si="2"/>
        <v>65.302959999999999</v>
      </c>
      <c r="L42" s="32">
        <f t="shared" si="3"/>
        <v>531.27669500000002</v>
      </c>
      <c r="M42" s="32">
        <f t="shared" si="4"/>
        <v>1134.7166949999998</v>
      </c>
      <c r="P42" s="46"/>
    </row>
    <row r="43" spans="1:16" x14ac:dyDescent="0.25">
      <c r="A43" s="51" t="s">
        <v>98</v>
      </c>
      <c r="B43" s="55" t="s">
        <v>99</v>
      </c>
      <c r="C43" s="152" t="s">
        <v>93</v>
      </c>
      <c r="D43" s="153"/>
      <c r="E43" s="153"/>
      <c r="F43" s="35" t="str">
        <f>IFERROR(VLOOKUP(B43,'County Summary'!$A$6:$B$125,2,FALSE),"18")</f>
        <v>31140</v>
      </c>
      <c r="G43" s="49">
        <v>0.91449999999999998</v>
      </c>
      <c r="H43" s="32">
        <f>$H$12*G43+$H$13</f>
        <v>65.302959999999999</v>
      </c>
      <c r="I43" s="32">
        <f>$I$12*G43+$I$13</f>
        <v>218.086975</v>
      </c>
      <c r="J43" s="32">
        <f>$J$12*G43+$J$13</f>
        <v>171.89947999999998</v>
      </c>
      <c r="K43" s="32">
        <f>$K$12*G43+$K$13</f>
        <v>65.302959999999999</v>
      </c>
      <c r="L43" s="32">
        <f>$L$12*G43+$L$13</f>
        <v>531.27669500000002</v>
      </c>
      <c r="M43" s="32">
        <f>$M$12*G43+$M$13</f>
        <v>1134.7166949999998</v>
      </c>
      <c r="P43" s="46"/>
    </row>
    <row r="44" spans="1:16" x14ac:dyDescent="0.25">
      <c r="A44" s="33" t="s">
        <v>100</v>
      </c>
      <c r="B44" s="56" t="s">
        <v>101</v>
      </c>
      <c r="C44" s="124" t="s">
        <v>93</v>
      </c>
      <c r="D44" s="125"/>
      <c r="E44" s="126"/>
      <c r="F44" s="35" t="str">
        <f>IFERROR(VLOOKUP(B44,'County Summary'!$A$6:$B$125,2,FALSE),"18")</f>
        <v>31140</v>
      </c>
      <c r="G44" s="49">
        <v>0.91449999999999998</v>
      </c>
      <c r="H44" s="32">
        <f t="shared" si="5"/>
        <v>65.302959999999999</v>
      </c>
      <c r="I44" s="32">
        <f t="shared" si="0"/>
        <v>218.086975</v>
      </c>
      <c r="J44" s="32">
        <f t="shared" si="1"/>
        <v>171.89947999999998</v>
      </c>
      <c r="K44" s="32">
        <f t="shared" si="2"/>
        <v>65.302959999999999</v>
      </c>
      <c r="L44" s="32">
        <f t="shared" si="3"/>
        <v>531.27669500000002</v>
      </c>
      <c r="M44" s="32">
        <f t="shared" si="4"/>
        <v>1134.7166949999998</v>
      </c>
      <c r="P44" s="46"/>
    </row>
    <row r="45" spans="1:16" x14ac:dyDescent="0.25">
      <c r="A45" s="33" t="s">
        <v>102</v>
      </c>
      <c r="B45" s="32" t="s">
        <v>103</v>
      </c>
      <c r="C45" s="124" t="s">
        <v>93</v>
      </c>
      <c r="D45" s="125"/>
      <c r="E45" s="126"/>
      <c r="F45" s="35" t="str">
        <f>IFERROR(VLOOKUP(B45,'County Summary'!$A$6:$B$125,2,FALSE),"18")</f>
        <v>31140</v>
      </c>
      <c r="G45" s="49">
        <v>0.91449999999999998</v>
      </c>
      <c r="H45" s="32">
        <f t="shared" si="5"/>
        <v>65.302959999999999</v>
      </c>
      <c r="I45" s="32">
        <f t="shared" si="0"/>
        <v>218.086975</v>
      </c>
      <c r="J45" s="32">
        <f t="shared" si="1"/>
        <v>171.89947999999998</v>
      </c>
      <c r="K45" s="32">
        <f t="shared" si="2"/>
        <v>65.302959999999999</v>
      </c>
      <c r="L45" s="32">
        <f t="shared" si="3"/>
        <v>531.27669500000002</v>
      </c>
      <c r="M45" s="32">
        <f t="shared" si="4"/>
        <v>1134.7166949999998</v>
      </c>
      <c r="P45" s="46"/>
    </row>
    <row r="46" spans="1:16" x14ac:dyDescent="0.25">
      <c r="A46" s="33" t="s">
        <v>104</v>
      </c>
      <c r="B46" s="32" t="s">
        <v>105</v>
      </c>
      <c r="C46" s="124" t="s">
        <v>93</v>
      </c>
      <c r="D46" s="125"/>
      <c r="E46" s="126"/>
      <c r="F46" s="35" t="str">
        <f>IFERROR(VLOOKUP(B46,'County Summary'!$A$6:$B$125,2,FALSE),"18")</f>
        <v>31140</v>
      </c>
      <c r="G46" s="49">
        <v>0.91449999999999998</v>
      </c>
      <c r="H46" s="32">
        <f t="shared" si="5"/>
        <v>65.302959999999999</v>
      </c>
      <c r="I46" s="32">
        <f t="shared" si="0"/>
        <v>218.086975</v>
      </c>
      <c r="J46" s="32">
        <f t="shared" si="1"/>
        <v>171.89947999999998</v>
      </c>
      <c r="K46" s="32">
        <f t="shared" si="2"/>
        <v>65.302959999999999</v>
      </c>
      <c r="L46" s="32">
        <f t="shared" si="3"/>
        <v>531.27669500000002</v>
      </c>
      <c r="M46" s="32">
        <f t="shared" si="4"/>
        <v>1134.7166949999998</v>
      </c>
      <c r="P46" s="46"/>
    </row>
    <row r="47" spans="1:16" x14ac:dyDescent="0.25">
      <c r="A47" s="33" t="s">
        <v>106</v>
      </c>
      <c r="B47" s="32" t="s">
        <v>107</v>
      </c>
      <c r="C47" s="124" t="s">
        <v>93</v>
      </c>
      <c r="D47" s="125"/>
      <c r="E47" s="126"/>
      <c r="F47" s="35" t="str">
        <f>IFERROR(VLOOKUP(B47,'County Summary'!$A$6:$B$125,2,FALSE),"18")</f>
        <v>31140</v>
      </c>
      <c r="G47" s="49">
        <v>0.91449999999999998</v>
      </c>
      <c r="H47" s="32">
        <f t="shared" si="5"/>
        <v>65.302959999999999</v>
      </c>
      <c r="I47" s="32">
        <f t="shared" si="0"/>
        <v>218.086975</v>
      </c>
      <c r="J47" s="32">
        <f t="shared" si="1"/>
        <v>171.89947999999998</v>
      </c>
      <c r="K47" s="32">
        <f t="shared" si="2"/>
        <v>65.302959999999999</v>
      </c>
      <c r="L47" s="32">
        <f t="shared" si="3"/>
        <v>531.27669500000002</v>
      </c>
      <c r="M47" s="32">
        <f t="shared" si="4"/>
        <v>1134.7166949999998</v>
      </c>
      <c r="P47" s="46"/>
    </row>
    <row r="48" spans="1:16" x14ac:dyDescent="0.25">
      <c r="A48" s="33" t="s">
        <v>108</v>
      </c>
      <c r="B48" s="32" t="s">
        <v>109</v>
      </c>
      <c r="C48" s="124" t="s">
        <v>110</v>
      </c>
      <c r="D48" s="125"/>
      <c r="E48" s="126"/>
      <c r="F48" s="35" t="str">
        <f>IFERROR(VLOOKUP(B48,'County Summary'!$A$6:$B$125,2,FALSE),"18")</f>
        <v>36980</v>
      </c>
      <c r="G48" s="49">
        <v>0.90180000000000005</v>
      </c>
      <c r="H48" s="32">
        <f t="shared" si="5"/>
        <v>64.636464000000004</v>
      </c>
      <c r="I48" s="32">
        <f t="shared" si="0"/>
        <v>216.14958999999999</v>
      </c>
      <c r="J48" s="32">
        <f t="shared" si="1"/>
        <v>170.372432</v>
      </c>
      <c r="K48" s="32">
        <f t="shared" si="2"/>
        <v>64.636464000000004</v>
      </c>
      <c r="L48" s="32">
        <f t="shared" si="3"/>
        <v>526.934438</v>
      </c>
      <c r="M48" s="32">
        <f t="shared" si="4"/>
        <v>1125.040438</v>
      </c>
      <c r="P48" s="46"/>
    </row>
    <row r="49" spans="1:16" x14ac:dyDescent="0.25">
      <c r="A49" s="33" t="s">
        <v>111</v>
      </c>
      <c r="B49" s="36" t="s">
        <v>112</v>
      </c>
      <c r="C49" s="124" t="s">
        <v>110</v>
      </c>
      <c r="D49" s="125"/>
      <c r="E49" s="126"/>
      <c r="F49" s="35" t="str">
        <f>IFERROR(VLOOKUP(B49,'County Summary'!$A$6:$B$125,2,FALSE),"18")</f>
        <v>36980</v>
      </c>
      <c r="G49" s="49">
        <v>0.90180000000000005</v>
      </c>
      <c r="H49" s="36">
        <f t="shared" si="5"/>
        <v>64.636464000000004</v>
      </c>
      <c r="I49" s="36">
        <f t="shared" si="0"/>
        <v>216.14958999999999</v>
      </c>
      <c r="J49" s="36">
        <f t="shared" si="1"/>
        <v>170.372432</v>
      </c>
      <c r="K49" s="36">
        <f t="shared" si="2"/>
        <v>64.636464000000004</v>
      </c>
      <c r="L49" s="36">
        <f t="shared" si="3"/>
        <v>526.934438</v>
      </c>
      <c r="M49" s="36">
        <f t="shared" si="4"/>
        <v>1125.040438</v>
      </c>
      <c r="P49" s="46"/>
    </row>
    <row r="50" spans="1:16" x14ac:dyDescent="0.25">
      <c r="A50" s="37" t="s">
        <v>113</v>
      </c>
      <c r="B50" s="57" t="s">
        <v>114</v>
      </c>
      <c r="C50" s="148" t="s">
        <v>115</v>
      </c>
      <c r="D50" s="149"/>
      <c r="E50" s="154"/>
      <c r="F50" s="35" t="str">
        <f>IFERROR(VLOOKUP(B50,'County Summary'!$A$6:$B$125,2,FALSE),"18")</f>
        <v>37140</v>
      </c>
      <c r="G50" s="48">
        <v>0.86380000000000001</v>
      </c>
      <c r="H50" s="58">
        <f t="shared" si="5"/>
        <v>62.642223999999999</v>
      </c>
      <c r="I50" s="58">
        <f t="shared" si="0"/>
        <v>210.35269</v>
      </c>
      <c r="J50" s="58">
        <f t="shared" si="1"/>
        <v>165.80331200000001</v>
      </c>
      <c r="K50" s="58">
        <f t="shared" si="2"/>
        <v>62.642223999999999</v>
      </c>
      <c r="L50" s="58">
        <f t="shared" si="3"/>
        <v>513.94185800000002</v>
      </c>
      <c r="M50" s="58">
        <f t="shared" si="4"/>
        <v>1096.0878579999999</v>
      </c>
      <c r="P50" s="46"/>
    </row>
    <row r="51" spans="1:16" x14ac:dyDescent="0.25">
      <c r="A51" s="37" t="s">
        <v>116</v>
      </c>
      <c r="B51" s="57" t="s">
        <v>117</v>
      </c>
      <c r="C51" s="148" t="s">
        <v>115</v>
      </c>
      <c r="D51" s="149"/>
      <c r="E51" s="154"/>
      <c r="F51" s="35" t="str">
        <f>IFERROR(VLOOKUP(B51,'County Summary'!$A$6:$B$125,2,FALSE),"18")</f>
        <v>37140</v>
      </c>
      <c r="G51" s="48">
        <v>0.86380000000000001</v>
      </c>
      <c r="H51" s="58">
        <f t="shared" si="5"/>
        <v>62.642223999999999</v>
      </c>
      <c r="I51" s="58">
        <f t="shared" si="0"/>
        <v>210.35269</v>
      </c>
      <c r="J51" s="58">
        <f t="shared" si="1"/>
        <v>165.80331200000001</v>
      </c>
      <c r="K51" s="58">
        <f t="shared" si="2"/>
        <v>62.642223999999999</v>
      </c>
      <c r="L51" s="58">
        <f t="shared" si="3"/>
        <v>513.94185800000002</v>
      </c>
      <c r="M51" s="58">
        <f t="shared" si="4"/>
        <v>1096.0878579999999</v>
      </c>
      <c r="P51" s="46"/>
    </row>
    <row r="52" spans="1:16" x14ac:dyDescent="0.25">
      <c r="A52" s="37" t="s">
        <v>118</v>
      </c>
      <c r="B52" s="57" t="s">
        <v>119</v>
      </c>
      <c r="C52" s="148" t="s">
        <v>115</v>
      </c>
      <c r="D52" s="149"/>
      <c r="E52" s="154"/>
      <c r="F52" s="35" t="str">
        <f>IFERROR(VLOOKUP(B52,'County Summary'!$A$6:$B$125,2,FALSE),"18")</f>
        <v>37140</v>
      </c>
      <c r="G52" s="48">
        <v>0.86380000000000001</v>
      </c>
      <c r="H52" s="58">
        <f t="shared" si="5"/>
        <v>62.642223999999999</v>
      </c>
      <c r="I52" s="58">
        <f t="shared" si="0"/>
        <v>210.35269</v>
      </c>
      <c r="J52" s="58">
        <f t="shared" si="1"/>
        <v>165.80331200000001</v>
      </c>
      <c r="K52" s="58">
        <f t="shared" si="2"/>
        <v>62.642223999999999</v>
      </c>
      <c r="L52" s="58">
        <f t="shared" si="3"/>
        <v>513.94185800000002</v>
      </c>
      <c r="M52" s="58">
        <f t="shared" si="4"/>
        <v>1096.0878579999999</v>
      </c>
      <c r="P52" s="46"/>
    </row>
    <row r="53" spans="1:16" x14ac:dyDescent="0.25">
      <c r="A53" s="37" t="s">
        <v>120</v>
      </c>
      <c r="B53" s="57" t="s">
        <v>121</v>
      </c>
      <c r="C53" s="148" t="s">
        <v>115</v>
      </c>
      <c r="D53" s="149"/>
      <c r="E53" s="154"/>
      <c r="F53" s="35" t="str">
        <f>IFERROR(VLOOKUP(B53,'County Summary'!$A$6:$B$125,2,FALSE),"18")</f>
        <v>37140</v>
      </c>
      <c r="G53" s="48">
        <v>0.86380000000000001</v>
      </c>
      <c r="H53" s="58">
        <f t="shared" si="5"/>
        <v>62.642223999999999</v>
      </c>
      <c r="I53" s="58">
        <f t="shared" si="0"/>
        <v>210.35269</v>
      </c>
      <c r="J53" s="58">
        <f t="shared" si="1"/>
        <v>165.80331200000001</v>
      </c>
      <c r="K53" s="58">
        <f t="shared" si="2"/>
        <v>62.642223999999999</v>
      </c>
      <c r="L53" s="58">
        <f t="shared" si="3"/>
        <v>513.94185800000002</v>
      </c>
      <c r="M53" s="58">
        <f t="shared" si="4"/>
        <v>1096.0878579999999</v>
      </c>
      <c r="P53" s="46"/>
    </row>
    <row r="54" spans="1:16" ht="13" thickBot="1" x14ac:dyDescent="0.3">
      <c r="A54" s="40" t="s">
        <v>122</v>
      </c>
      <c r="B54" s="59" t="s">
        <v>123</v>
      </c>
      <c r="C54" s="142" t="s">
        <v>124</v>
      </c>
      <c r="D54" s="150"/>
      <c r="E54" s="151"/>
      <c r="F54" s="39" t="str">
        <f>IFERROR(VLOOKUP(B54,'County Summary'!$A$6:$B$125,2,FALSE),"18")</f>
        <v>18</v>
      </c>
      <c r="G54" s="60">
        <v>0.8165</v>
      </c>
      <c r="H54" s="41">
        <f t="shared" si="5"/>
        <v>60.15992</v>
      </c>
      <c r="I54" s="41">
        <f t="shared" si="0"/>
        <v>203.13707500000001</v>
      </c>
      <c r="J54" s="41">
        <f t="shared" si="1"/>
        <v>160.11595999999997</v>
      </c>
      <c r="K54" s="41">
        <f t="shared" si="2"/>
        <v>60.15992</v>
      </c>
      <c r="L54" s="41">
        <f t="shared" si="3"/>
        <v>497.76951500000007</v>
      </c>
      <c r="M54" s="41">
        <f t="shared" si="4"/>
        <v>1060.0495149999999</v>
      </c>
      <c r="P54" s="46"/>
    </row>
    <row r="55" spans="1:16" ht="13" thickBot="1" x14ac:dyDescent="0.3"/>
    <row r="56" spans="1:16" x14ac:dyDescent="0.25">
      <c r="A56" s="12"/>
      <c r="B56" s="13"/>
      <c r="C56" s="13"/>
      <c r="D56" s="13"/>
      <c r="E56" s="13"/>
      <c r="F56" s="62"/>
      <c r="G56" s="13"/>
      <c r="H56" s="13"/>
      <c r="I56" s="13"/>
      <c r="J56" s="13"/>
      <c r="K56" s="13"/>
      <c r="L56" s="13"/>
      <c r="M56" s="14"/>
    </row>
    <row r="57" spans="1:16" ht="15" x14ac:dyDescent="0.25">
      <c r="A57" s="18"/>
      <c r="E57" s="63" t="s">
        <v>125</v>
      </c>
      <c r="F57" s="63"/>
      <c r="G57" s="63"/>
      <c r="M57" s="19"/>
    </row>
    <row r="58" spans="1:16" x14ac:dyDescent="0.25">
      <c r="A58" s="18"/>
      <c r="M58" s="19"/>
    </row>
    <row r="59" spans="1:16" x14ac:dyDescent="0.25">
      <c r="A59" s="64" t="s">
        <v>126</v>
      </c>
      <c r="C59" s="65" t="s">
        <v>127</v>
      </c>
      <c r="D59" s="61" t="s">
        <v>128</v>
      </c>
      <c r="E59" s="61"/>
      <c r="F59" s="61" t="s">
        <v>129</v>
      </c>
      <c r="G59" s="61" t="s">
        <v>130</v>
      </c>
      <c r="H59" s="61"/>
      <c r="I59" s="61"/>
      <c r="J59" s="61"/>
      <c r="K59" s="66" t="s">
        <v>131</v>
      </c>
      <c r="L59" s="67" t="s">
        <v>132</v>
      </c>
      <c r="M59" s="19"/>
    </row>
    <row r="60" spans="1:16" x14ac:dyDescent="0.25">
      <c r="A60" s="18"/>
      <c r="C60" s="66"/>
      <c r="G60" s="61"/>
      <c r="H60" s="61"/>
      <c r="I60" s="61"/>
      <c r="J60" s="61"/>
      <c r="K60" s="66"/>
      <c r="M60" s="19"/>
    </row>
    <row r="61" spans="1:16" x14ac:dyDescent="0.25">
      <c r="A61" s="64" t="s">
        <v>133</v>
      </c>
      <c r="C61" s="66" t="s">
        <v>127</v>
      </c>
      <c r="D61" s="61" t="s">
        <v>134</v>
      </c>
      <c r="E61" s="61"/>
      <c r="F61" s="61" t="s">
        <v>129</v>
      </c>
      <c r="G61" s="61" t="s">
        <v>130</v>
      </c>
      <c r="H61" s="61"/>
      <c r="I61" s="61"/>
      <c r="J61" s="61"/>
      <c r="K61" s="66" t="s">
        <v>131</v>
      </c>
      <c r="L61" s="67" t="s">
        <v>135</v>
      </c>
      <c r="M61" s="19"/>
    </row>
    <row r="62" spans="1:16" x14ac:dyDescent="0.25">
      <c r="A62" s="18"/>
      <c r="C62" s="66"/>
      <c r="G62" s="61"/>
      <c r="H62" s="61"/>
      <c r="I62" s="61"/>
      <c r="J62" s="61"/>
      <c r="K62" s="66"/>
      <c r="M62" s="19"/>
    </row>
    <row r="63" spans="1:16" x14ac:dyDescent="0.25">
      <c r="A63" s="64" t="s">
        <v>136</v>
      </c>
      <c r="C63" s="66" t="s">
        <v>127</v>
      </c>
      <c r="D63" s="61" t="s">
        <v>137</v>
      </c>
      <c r="E63" s="61"/>
      <c r="F63" s="61" t="s">
        <v>129</v>
      </c>
      <c r="G63" s="61" t="s">
        <v>130</v>
      </c>
      <c r="H63" s="61"/>
      <c r="I63" s="61"/>
      <c r="J63" s="61"/>
      <c r="K63" s="66" t="s">
        <v>131</v>
      </c>
      <c r="L63" s="67" t="s">
        <v>138</v>
      </c>
      <c r="M63" s="19"/>
    </row>
    <row r="64" spans="1:16" x14ac:dyDescent="0.25">
      <c r="A64" s="18"/>
      <c r="C64" s="66"/>
      <c r="G64" s="61"/>
      <c r="H64" s="61"/>
      <c r="I64" s="61"/>
      <c r="J64" s="61"/>
      <c r="K64" s="66"/>
      <c r="M64" s="19"/>
    </row>
    <row r="65" spans="1:13" x14ac:dyDescent="0.25">
      <c r="A65" s="64" t="s">
        <v>139</v>
      </c>
      <c r="C65" s="66" t="s">
        <v>127</v>
      </c>
      <c r="D65" s="61" t="s">
        <v>140</v>
      </c>
      <c r="E65" s="61"/>
      <c r="F65" s="61" t="s">
        <v>129</v>
      </c>
      <c r="G65" s="61" t="s">
        <v>130</v>
      </c>
      <c r="H65" s="61"/>
      <c r="I65" s="61"/>
      <c r="J65" s="61"/>
      <c r="K65" s="66" t="s">
        <v>131</v>
      </c>
      <c r="L65" s="67" t="s">
        <v>141</v>
      </c>
      <c r="M65" s="19"/>
    </row>
    <row r="66" spans="1:13" ht="13" thickBot="1" x14ac:dyDescent="0.3">
      <c r="A66" s="68"/>
      <c r="B66" s="69"/>
      <c r="C66" s="69"/>
      <c r="D66" s="69"/>
      <c r="E66" s="69"/>
      <c r="F66" s="70"/>
      <c r="G66" s="69"/>
      <c r="H66" s="69"/>
      <c r="I66" s="69"/>
      <c r="J66" s="69"/>
      <c r="K66" s="69"/>
      <c r="L66" s="69"/>
      <c r="M66" s="71"/>
    </row>
  </sheetData>
  <mergeCells count="48">
    <mergeCell ref="C54:E54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42:E42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30:E30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17:E17"/>
    <mergeCell ref="A4:M4"/>
    <mergeCell ref="C5:E5"/>
    <mergeCell ref="C6:E6"/>
    <mergeCell ref="C9:E9"/>
    <mergeCell ref="C10:E10"/>
    <mergeCell ref="C11:E11"/>
    <mergeCell ref="C12:E12"/>
    <mergeCell ref="C13:E13"/>
    <mergeCell ref="C14:E14"/>
    <mergeCell ref="C15:E15"/>
    <mergeCell ref="C16:E16"/>
  </mergeCells>
  <printOptions horizontalCentered="1"/>
  <pageMargins left="0.35" right="0.2" top="0.15" bottom="0.5" header="0.25" footer="0.53"/>
  <pageSetup scale="75" orientation="portrait" r:id="rId1"/>
  <headerFooter alignWithMargins="0">
    <oddFooter>&amp;L&amp;"Cambria,Regular"Prepared by Myers and Stauffer LC, &amp;D
&amp;R&amp;"Cambria,Regular"Page &amp;P of &amp;N</oddFooter>
  </headerFooter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50FB1-EB9C-4BC8-A8EB-0589CBC8D03E}">
  <sheetPr>
    <pageSetUpPr fitToPage="1"/>
  </sheetPr>
  <dimension ref="A1:L33"/>
  <sheetViews>
    <sheetView zoomScaleNormal="100" zoomScaleSheetLayoutView="100" workbookViewId="0">
      <selection activeCell="D24" sqref="D24"/>
    </sheetView>
  </sheetViews>
  <sheetFormatPr defaultColWidth="11.453125" defaultRowHeight="15" x14ac:dyDescent="0.3"/>
  <cols>
    <col min="1" max="1" width="7.1796875" style="72" customWidth="1"/>
    <col min="2" max="2" width="14.1796875" style="72" customWidth="1"/>
    <col min="3" max="3" width="39.81640625" style="72" bestFit="1" customWidth="1"/>
    <col min="4" max="4" width="13.7265625" style="72" customWidth="1"/>
    <col min="5" max="5" width="11.81640625" style="73" customWidth="1"/>
    <col min="6" max="6" width="11" style="72" customWidth="1"/>
    <col min="7" max="7" width="11.1796875" style="73" customWidth="1"/>
    <col min="8" max="9" width="12" style="73" bestFit="1" customWidth="1"/>
    <col min="10" max="10" width="10.7265625" style="73" bestFit="1" customWidth="1"/>
    <col min="11" max="11" width="12" style="72" bestFit="1" customWidth="1"/>
    <col min="12" max="12" width="13.453125" style="72" bestFit="1" customWidth="1"/>
    <col min="13" max="14" width="9.453125" style="72" customWidth="1"/>
    <col min="15" max="256" width="11.453125" style="72"/>
    <col min="257" max="257" width="7.1796875" style="72" customWidth="1"/>
    <col min="258" max="258" width="14.1796875" style="72" customWidth="1"/>
    <col min="259" max="259" width="39.81640625" style="72" bestFit="1" customWidth="1"/>
    <col min="260" max="260" width="13.7265625" style="72" customWidth="1"/>
    <col min="261" max="261" width="11.81640625" style="72" customWidth="1"/>
    <col min="262" max="262" width="11" style="72" customWidth="1"/>
    <col min="263" max="263" width="11.1796875" style="72" customWidth="1"/>
    <col min="264" max="265" width="12" style="72" bestFit="1" customWidth="1"/>
    <col min="266" max="266" width="10.7265625" style="72" bestFit="1" customWidth="1"/>
    <col min="267" max="267" width="12" style="72" bestFit="1" customWidth="1"/>
    <col min="268" max="268" width="13.453125" style="72" bestFit="1" customWidth="1"/>
    <col min="269" max="270" width="9.453125" style="72" customWidth="1"/>
    <col min="271" max="512" width="11.453125" style="72"/>
    <col min="513" max="513" width="7.1796875" style="72" customWidth="1"/>
    <col min="514" max="514" width="14.1796875" style="72" customWidth="1"/>
    <col min="515" max="515" width="39.81640625" style="72" bestFit="1" customWidth="1"/>
    <col min="516" max="516" width="13.7265625" style="72" customWidth="1"/>
    <col min="517" max="517" width="11.81640625" style="72" customWidth="1"/>
    <col min="518" max="518" width="11" style="72" customWidth="1"/>
    <col min="519" max="519" width="11.1796875" style="72" customWidth="1"/>
    <col min="520" max="521" width="12" style="72" bestFit="1" customWidth="1"/>
    <col min="522" max="522" width="10.7265625" style="72" bestFit="1" customWidth="1"/>
    <col min="523" max="523" width="12" style="72" bestFit="1" customWidth="1"/>
    <col min="524" max="524" width="13.453125" style="72" bestFit="1" customWidth="1"/>
    <col min="525" max="526" width="9.453125" style="72" customWidth="1"/>
    <col min="527" max="768" width="11.453125" style="72"/>
    <col min="769" max="769" width="7.1796875" style="72" customWidth="1"/>
    <col min="770" max="770" width="14.1796875" style="72" customWidth="1"/>
    <col min="771" max="771" width="39.81640625" style="72" bestFit="1" customWidth="1"/>
    <col min="772" max="772" width="13.7265625" style="72" customWidth="1"/>
    <col min="773" max="773" width="11.81640625" style="72" customWidth="1"/>
    <col min="774" max="774" width="11" style="72" customWidth="1"/>
    <col min="775" max="775" width="11.1796875" style="72" customWidth="1"/>
    <col min="776" max="777" width="12" style="72" bestFit="1" customWidth="1"/>
    <col min="778" max="778" width="10.7265625" style="72" bestFit="1" customWidth="1"/>
    <col min="779" max="779" width="12" style="72" bestFit="1" customWidth="1"/>
    <col min="780" max="780" width="13.453125" style="72" bestFit="1" customWidth="1"/>
    <col min="781" max="782" width="9.453125" style="72" customWidth="1"/>
    <col min="783" max="1024" width="11.453125" style="72"/>
    <col min="1025" max="1025" width="7.1796875" style="72" customWidth="1"/>
    <col min="1026" max="1026" width="14.1796875" style="72" customWidth="1"/>
    <col min="1027" max="1027" width="39.81640625" style="72" bestFit="1" customWidth="1"/>
    <col min="1028" max="1028" width="13.7265625" style="72" customWidth="1"/>
    <col min="1029" max="1029" width="11.81640625" style="72" customWidth="1"/>
    <col min="1030" max="1030" width="11" style="72" customWidth="1"/>
    <col min="1031" max="1031" width="11.1796875" style="72" customWidth="1"/>
    <col min="1032" max="1033" width="12" style="72" bestFit="1" customWidth="1"/>
    <col min="1034" max="1034" width="10.7265625" style="72" bestFit="1" customWidth="1"/>
    <col min="1035" max="1035" width="12" style="72" bestFit="1" customWidth="1"/>
    <col min="1036" max="1036" width="13.453125" style="72" bestFit="1" customWidth="1"/>
    <col min="1037" max="1038" width="9.453125" style="72" customWidth="1"/>
    <col min="1039" max="1280" width="11.453125" style="72"/>
    <col min="1281" max="1281" width="7.1796875" style="72" customWidth="1"/>
    <col min="1282" max="1282" width="14.1796875" style="72" customWidth="1"/>
    <col min="1283" max="1283" width="39.81640625" style="72" bestFit="1" customWidth="1"/>
    <col min="1284" max="1284" width="13.7265625" style="72" customWidth="1"/>
    <col min="1285" max="1285" width="11.81640625" style="72" customWidth="1"/>
    <col min="1286" max="1286" width="11" style="72" customWidth="1"/>
    <col min="1287" max="1287" width="11.1796875" style="72" customWidth="1"/>
    <col min="1288" max="1289" width="12" style="72" bestFit="1" customWidth="1"/>
    <col min="1290" max="1290" width="10.7265625" style="72" bestFit="1" customWidth="1"/>
    <col min="1291" max="1291" width="12" style="72" bestFit="1" customWidth="1"/>
    <col min="1292" max="1292" width="13.453125" style="72" bestFit="1" customWidth="1"/>
    <col min="1293" max="1294" width="9.453125" style="72" customWidth="1"/>
    <col min="1295" max="1536" width="11.453125" style="72"/>
    <col min="1537" max="1537" width="7.1796875" style="72" customWidth="1"/>
    <col min="1538" max="1538" width="14.1796875" style="72" customWidth="1"/>
    <col min="1539" max="1539" width="39.81640625" style="72" bestFit="1" customWidth="1"/>
    <col min="1540" max="1540" width="13.7265625" style="72" customWidth="1"/>
    <col min="1541" max="1541" width="11.81640625" style="72" customWidth="1"/>
    <col min="1542" max="1542" width="11" style="72" customWidth="1"/>
    <col min="1543" max="1543" width="11.1796875" style="72" customWidth="1"/>
    <col min="1544" max="1545" width="12" style="72" bestFit="1" customWidth="1"/>
    <col min="1546" max="1546" width="10.7265625" style="72" bestFit="1" customWidth="1"/>
    <col min="1547" max="1547" width="12" style="72" bestFit="1" customWidth="1"/>
    <col min="1548" max="1548" width="13.453125" style="72" bestFit="1" customWidth="1"/>
    <col min="1549" max="1550" width="9.453125" style="72" customWidth="1"/>
    <col min="1551" max="1792" width="11.453125" style="72"/>
    <col min="1793" max="1793" width="7.1796875" style="72" customWidth="1"/>
    <col min="1794" max="1794" width="14.1796875" style="72" customWidth="1"/>
    <col min="1795" max="1795" width="39.81640625" style="72" bestFit="1" customWidth="1"/>
    <col min="1796" max="1796" width="13.7265625" style="72" customWidth="1"/>
    <col min="1797" max="1797" width="11.81640625" style="72" customWidth="1"/>
    <col min="1798" max="1798" width="11" style="72" customWidth="1"/>
    <col min="1799" max="1799" width="11.1796875" style="72" customWidth="1"/>
    <col min="1800" max="1801" width="12" style="72" bestFit="1" customWidth="1"/>
    <col min="1802" max="1802" width="10.7265625" style="72" bestFit="1" customWidth="1"/>
    <col min="1803" max="1803" width="12" style="72" bestFit="1" customWidth="1"/>
    <col min="1804" max="1804" width="13.453125" style="72" bestFit="1" customWidth="1"/>
    <col min="1805" max="1806" width="9.453125" style="72" customWidth="1"/>
    <col min="1807" max="2048" width="11.453125" style="72"/>
    <col min="2049" max="2049" width="7.1796875" style="72" customWidth="1"/>
    <col min="2050" max="2050" width="14.1796875" style="72" customWidth="1"/>
    <col min="2051" max="2051" width="39.81640625" style="72" bestFit="1" customWidth="1"/>
    <col min="2052" max="2052" width="13.7265625" style="72" customWidth="1"/>
    <col min="2053" max="2053" width="11.81640625" style="72" customWidth="1"/>
    <col min="2054" max="2054" width="11" style="72" customWidth="1"/>
    <col min="2055" max="2055" width="11.1796875" style="72" customWidth="1"/>
    <col min="2056" max="2057" width="12" style="72" bestFit="1" customWidth="1"/>
    <col min="2058" max="2058" width="10.7265625" style="72" bestFit="1" customWidth="1"/>
    <col min="2059" max="2059" width="12" style="72" bestFit="1" customWidth="1"/>
    <col min="2060" max="2060" width="13.453125" style="72" bestFit="1" customWidth="1"/>
    <col min="2061" max="2062" width="9.453125" style="72" customWidth="1"/>
    <col min="2063" max="2304" width="11.453125" style="72"/>
    <col min="2305" max="2305" width="7.1796875" style="72" customWidth="1"/>
    <col min="2306" max="2306" width="14.1796875" style="72" customWidth="1"/>
    <col min="2307" max="2307" width="39.81640625" style="72" bestFit="1" customWidth="1"/>
    <col min="2308" max="2308" width="13.7265625" style="72" customWidth="1"/>
    <col min="2309" max="2309" width="11.81640625" style="72" customWidth="1"/>
    <col min="2310" max="2310" width="11" style="72" customWidth="1"/>
    <col min="2311" max="2311" width="11.1796875" style="72" customWidth="1"/>
    <col min="2312" max="2313" width="12" style="72" bestFit="1" customWidth="1"/>
    <col min="2314" max="2314" width="10.7265625" style="72" bestFit="1" customWidth="1"/>
    <col min="2315" max="2315" width="12" style="72" bestFit="1" customWidth="1"/>
    <col min="2316" max="2316" width="13.453125" style="72" bestFit="1" customWidth="1"/>
    <col min="2317" max="2318" width="9.453125" style="72" customWidth="1"/>
    <col min="2319" max="2560" width="11.453125" style="72"/>
    <col min="2561" max="2561" width="7.1796875" style="72" customWidth="1"/>
    <col min="2562" max="2562" width="14.1796875" style="72" customWidth="1"/>
    <col min="2563" max="2563" width="39.81640625" style="72" bestFit="1" customWidth="1"/>
    <col min="2564" max="2564" width="13.7265625" style="72" customWidth="1"/>
    <col min="2565" max="2565" width="11.81640625" style="72" customWidth="1"/>
    <col min="2566" max="2566" width="11" style="72" customWidth="1"/>
    <col min="2567" max="2567" width="11.1796875" style="72" customWidth="1"/>
    <col min="2568" max="2569" width="12" style="72" bestFit="1" customWidth="1"/>
    <col min="2570" max="2570" width="10.7265625" style="72" bestFit="1" customWidth="1"/>
    <col min="2571" max="2571" width="12" style="72" bestFit="1" customWidth="1"/>
    <col min="2572" max="2572" width="13.453125" style="72" bestFit="1" customWidth="1"/>
    <col min="2573" max="2574" width="9.453125" style="72" customWidth="1"/>
    <col min="2575" max="2816" width="11.453125" style="72"/>
    <col min="2817" max="2817" width="7.1796875" style="72" customWidth="1"/>
    <col min="2818" max="2818" width="14.1796875" style="72" customWidth="1"/>
    <col min="2819" max="2819" width="39.81640625" style="72" bestFit="1" customWidth="1"/>
    <col min="2820" max="2820" width="13.7265625" style="72" customWidth="1"/>
    <col min="2821" max="2821" width="11.81640625" style="72" customWidth="1"/>
    <col min="2822" max="2822" width="11" style="72" customWidth="1"/>
    <col min="2823" max="2823" width="11.1796875" style="72" customWidth="1"/>
    <col min="2824" max="2825" width="12" style="72" bestFit="1" customWidth="1"/>
    <col min="2826" max="2826" width="10.7265625" style="72" bestFit="1" customWidth="1"/>
    <col min="2827" max="2827" width="12" style="72" bestFit="1" customWidth="1"/>
    <col min="2828" max="2828" width="13.453125" style="72" bestFit="1" customWidth="1"/>
    <col min="2829" max="2830" width="9.453125" style="72" customWidth="1"/>
    <col min="2831" max="3072" width="11.453125" style="72"/>
    <col min="3073" max="3073" width="7.1796875" style="72" customWidth="1"/>
    <col min="3074" max="3074" width="14.1796875" style="72" customWidth="1"/>
    <col min="3075" max="3075" width="39.81640625" style="72" bestFit="1" customWidth="1"/>
    <col min="3076" max="3076" width="13.7265625" style="72" customWidth="1"/>
    <col min="3077" max="3077" width="11.81640625" style="72" customWidth="1"/>
    <col min="3078" max="3078" width="11" style="72" customWidth="1"/>
    <col min="3079" max="3079" width="11.1796875" style="72" customWidth="1"/>
    <col min="3080" max="3081" width="12" style="72" bestFit="1" customWidth="1"/>
    <col min="3082" max="3082" width="10.7265625" style="72" bestFit="1" customWidth="1"/>
    <col min="3083" max="3083" width="12" style="72" bestFit="1" customWidth="1"/>
    <col min="3084" max="3084" width="13.453125" style="72" bestFit="1" customWidth="1"/>
    <col min="3085" max="3086" width="9.453125" style="72" customWidth="1"/>
    <col min="3087" max="3328" width="11.453125" style="72"/>
    <col min="3329" max="3329" width="7.1796875" style="72" customWidth="1"/>
    <col min="3330" max="3330" width="14.1796875" style="72" customWidth="1"/>
    <col min="3331" max="3331" width="39.81640625" style="72" bestFit="1" customWidth="1"/>
    <col min="3332" max="3332" width="13.7265625" style="72" customWidth="1"/>
    <col min="3333" max="3333" width="11.81640625" style="72" customWidth="1"/>
    <col min="3334" max="3334" width="11" style="72" customWidth="1"/>
    <col min="3335" max="3335" width="11.1796875" style="72" customWidth="1"/>
    <col min="3336" max="3337" width="12" style="72" bestFit="1" customWidth="1"/>
    <col min="3338" max="3338" width="10.7265625" style="72" bestFit="1" customWidth="1"/>
    <col min="3339" max="3339" width="12" style="72" bestFit="1" customWidth="1"/>
    <col min="3340" max="3340" width="13.453125" style="72" bestFit="1" customWidth="1"/>
    <col min="3341" max="3342" width="9.453125" style="72" customWidth="1"/>
    <col min="3343" max="3584" width="11.453125" style="72"/>
    <col min="3585" max="3585" width="7.1796875" style="72" customWidth="1"/>
    <col min="3586" max="3586" width="14.1796875" style="72" customWidth="1"/>
    <col min="3587" max="3587" width="39.81640625" style="72" bestFit="1" customWidth="1"/>
    <col min="3588" max="3588" width="13.7265625" style="72" customWidth="1"/>
    <col min="3589" max="3589" width="11.81640625" style="72" customWidth="1"/>
    <col min="3590" max="3590" width="11" style="72" customWidth="1"/>
    <col min="3591" max="3591" width="11.1796875" style="72" customWidth="1"/>
    <col min="3592" max="3593" width="12" style="72" bestFit="1" customWidth="1"/>
    <col min="3594" max="3594" width="10.7265625" style="72" bestFit="1" customWidth="1"/>
    <col min="3595" max="3595" width="12" style="72" bestFit="1" customWidth="1"/>
    <col min="3596" max="3596" width="13.453125" style="72" bestFit="1" customWidth="1"/>
    <col min="3597" max="3598" width="9.453125" style="72" customWidth="1"/>
    <col min="3599" max="3840" width="11.453125" style="72"/>
    <col min="3841" max="3841" width="7.1796875" style="72" customWidth="1"/>
    <col min="3842" max="3842" width="14.1796875" style="72" customWidth="1"/>
    <col min="3843" max="3843" width="39.81640625" style="72" bestFit="1" customWidth="1"/>
    <col min="3844" max="3844" width="13.7265625" style="72" customWidth="1"/>
    <col min="3845" max="3845" width="11.81640625" style="72" customWidth="1"/>
    <col min="3846" max="3846" width="11" style="72" customWidth="1"/>
    <col min="3847" max="3847" width="11.1796875" style="72" customWidth="1"/>
    <col min="3848" max="3849" width="12" style="72" bestFit="1" customWidth="1"/>
    <col min="3850" max="3850" width="10.7265625" style="72" bestFit="1" customWidth="1"/>
    <col min="3851" max="3851" width="12" style="72" bestFit="1" customWidth="1"/>
    <col min="3852" max="3852" width="13.453125" style="72" bestFit="1" customWidth="1"/>
    <col min="3853" max="3854" width="9.453125" style="72" customWidth="1"/>
    <col min="3855" max="4096" width="11.453125" style="72"/>
    <col min="4097" max="4097" width="7.1796875" style="72" customWidth="1"/>
    <col min="4098" max="4098" width="14.1796875" style="72" customWidth="1"/>
    <col min="4099" max="4099" width="39.81640625" style="72" bestFit="1" customWidth="1"/>
    <col min="4100" max="4100" width="13.7265625" style="72" customWidth="1"/>
    <col min="4101" max="4101" width="11.81640625" style="72" customWidth="1"/>
    <col min="4102" max="4102" width="11" style="72" customWidth="1"/>
    <col min="4103" max="4103" width="11.1796875" style="72" customWidth="1"/>
    <col min="4104" max="4105" width="12" style="72" bestFit="1" customWidth="1"/>
    <col min="4106" max="4106" width="10.7265625" style="72" bestFit="1" customWidth="1"/>
    <col min="4107" max="4107" width="12" style="72" bestFit="1" customWidth="1"/>
    <col min="4108" max="4108" width="13.453125" style="72" bestFit="1" customWidth="1"/>
    <col min="4109" max="4110" width="9.453125" style="72" customWidth="1"/>
    <col min="4111" max="4352" width="11.453125" style="72"/>
    <col min="4353" max="4353" width="7.1796875" style="72" customWidth="1"/>
    <col min="4354" max="4354" width="14.1796875" style="72" customWidth="1"/>
    <col min="4355" max="4355" width="39.81640625" style="72" bestFit="1" customWidth="1"/>
    <col min="4356" max="4356" width="13.7265625" style="72" customWidth="1"/>
    <col min="4357" max="4357" width="11.81640625" style="72" customWidth="1"/>
    <col min="4358" max="4358" width="11" style="72" customWidth="1"/>
    <col min="4359" max="4359" width="11.1796875" style="72" customWidth="1"/>
    <col min="4360" max="4361" width="12" style="72" bestFit="1" customWidth="1"/>
    <col min="4362" max="4362" width="10.7265625" style="72" bestFit="1" customWidth="1"/>
    <col min="4363" max="4363" width="12" style="72" bestFit="1" customWidth="1"/>
    <col min="4364" max="4364" width="13.453125" style="72" bestFit="1" customWidth="1"/>
    <col min="4365" max="4366" width="9.453125" style="72" customWidth="1"/>
    <col min="4367" max="4608" width="11.453125" style="72"/>
    <col min="4609" max="4609" width="7.1796875" style="72" customWidth="1"/>
    <col min="4610" max="4610" width="14.1796875" style="72" customWidth="1"/>
    <col min="4611" max="4611" width="39.81640625" style="72" bestFit="1" customWidth="1"/>
    <col min="4612" max="4612" width="13.7265625" style="72" customWidth="1"/>
    <col min="4613" max="4613" width="11.81640625" style="72" customWidth="1"/>
    <col min="4614" max="4614" width="11" style="72" customWidth="1"/>
    <col min="4615" max="4615" width="11.1796875" style="72" customWidth="1"/>
    <col min="4616" max="4617" width="12" style="72" bestFit="1" customWidth="1"/>
    <col min="4618" max="4618" width="10.7265625" style="72" bestFit="1" customWidth="1"/>
    <col min="4619" max="4619" width="12" style="72" bestFit="1" customWidth="1"/>
    <col min="4620" max="4620" width="13.453125" style="72" bestFit="1" customWidth="1"/>
    <col min="4621" max="4622" width="9.453125" style="72" customWidth="1"/>
    <col min="4623" max="4864" width="11.453125" style="72"/>
    <col min="4865" max="4865" width="7.1796875" style="72" customWidth="1"/>
    <col min="4866" max="4866" width="14.1796875" style="72" customWidth="1"/>
    <col min="4867" max="4867" width="39.81640625" style="72" bestFit="1" customWidth="1"/>
    <col min="4868" max="4868" width="13.7265625" style="72" customWidth="1"/>
    <col min="4869" max="4869" width="11.81640625" style="72" customWidth="1"/>
    <col min="4870" max="4870" width="11" style="72" customWidth="1"/>
    <col min="4871" max="4871" width="11.1796875" style="72" customWidth="1"/>
    <col min="4872" max="4873" width="12" style="72" bestFit="1" customWidth="1"/>
    <col min="4874" max="4874" width="10.7265625" style="72" bestFit="1" customWidth="1"/>
    <col min="4875" max="4875" width="12" style="72" bestFit="1" customWidth="1"/>
    <col min="4876" max="4876" width="13.453125" style="72" bestFit="1" customWidth="1"/>
    <col min="4877" max="4878" width="9.453125" style="72" customWidth="1"/>
    <col min="4879" max="5120" width="11.453125" style="72"/>
    <col min="5121" max="5121" width="7.1796875" style="72" customWidth="1"/>
    <col min="5122" max="5122" width="14.1796875" style="72" customWidth="1"/>
    <col min="5123" max="5123" width="39.81640625" style="72" bestFit="1" customWidth="1"/>
    <col min="5124" max="5124" width="13.7265625" style="72" customWidth="1"/>
    <col min="5125" max="5125" width="11.81640625" style="72" customWidth="1"/>
    <col min="5126" max="5126" width="11" style="72" customWidth="1"/>
    <col min="5127" max="5127" width="11.1796875" style="72" customWidth="1"/>
    <col min="5128" max="5129" width="12" style="72" bestFit="1" customWidth="1"/>
    <col min="5130" max="5130" width="10.7265625" style="72" bestFit="1" customWidth="1"/>
    <col min="5131" max="5131" width="12" style="72" bestFit="1" customWidth="1"/>
    <col min="5132" max="5132" width="13.453125" style="72" bestFit="1" customWidth="1"/>
    <col min="5133" max="5134" width="9.453125" style="72" customWidth="1"/>
    <col min="5135" max="5376" width="11.453125" style="72"/>
    <col min="5377" max="5377" width="7.1796875" style="72" customWidth="1"/>
    <col min="5378" max="5378" width="14.1796875" style="72" customWidth="1"/>
    <col min="5379" max="5379" width="39.81640625" style="72" bestFit="1" customWidth="1"/>
    <col min="5380" max="5380" width="13.7265625" style="72" customWidth="1"/>
    <col min="5381" max="5381" width="11.81640625" style="72" customWidth="1"/>
    <col min="5382" max="5382" width="11" style="72" customWidth="1"/>
    <col min="5383" max="5383" width="11.1796875" style="72" customWidth="1"/>
    <col min="5384" max="5385" width="12" style="72" bestFit="1" customWidth="1"/>
    <col min="5386" max="5386" width="10.7265625" style="72" bestFit="1" customWidth="1"/>
    <col min="5387" max="5387" width="12" style="72" bestFit="1" customWidth="1"/>
    <col min="5388" max="5388" width="13.453125" style="72" bestFit="1" customWidth="1"/>
    <col min="5389" max="5390" width="9.453125" style="72" customWidth="1"/>
    <col min="5391" max="5632" width="11.453125" style="72"/>
    <col min="5633" max="5633" width="7.1796875" style="72" customWidth="1"/>
    <col min="5634" max="5634" width="14.1796875" style="72" customWidth="1"/>
    <col min="5635" max="5635" width="39.81640625" style="72" bestFit="1" customWidth="1"/>
    <col min="5636" max="5636" width="13.7265625" style="72" customWidth="1"/>
    <col min="5637" max="5637" width="11.81640625" style="72" customWidth="1"/>
    <col min="5638" max="5638" width="11" style="72" customWidth="1"/>
    <col min="5639" max="5639" width="11.1796875" style="72" customWidth="1"/>
    <col min="5640" max="5641" width="12" style="72" bestFit="1" customWidth="1"/>
    <col min="5642" max="5642" width="10.7265625" style="72" bestFit="1" customWidth="1"/>
    <col min="5643" max="5643" width="12" style="72" bestFit="1" customWidth="1"/>
    <col min="5644" max="5644" width="13.453125" style="72" bestFit="1" customWidth="1"/>
    <col min="5645" max="5646" width="9.453125" style="72" customWidth="1"/>
    <col min="5647" max="5888" width="11.453125" style="72"/>
    <col min="5889" max="5889" width="7.1796875" style="72" customWidth="1"/>
    <col min="5890" max="5890" width="14.1796875" style="72" customWidth="1"/>
    <col min="5891" max="5891" width="39.81640625" style="72" bestFit="1" customWidth="1"/>
    <col min="5892" max="5892" width="13.7265625" style="72" customWidth="1"/>
    <col min="5893" max="5893" width="11.81640625" style="72" customWidth="1"/>
    <col min="5894" max="5894" width="11" style="72" customWidth="1"/>
    <col min="5895" max="5895" width="11.1796875" style="72" customWidth="1"/>
    <col min="5896" max="5897" width="12" style="72" bestFit="1" customWidth="1"/>
    <col min="5898" max="5898" width="10.7265625" style="72" bestFit="1" customWidth="1"/>
    <col min="5899" max="5899" width="12" style="72" bestFit="1" customWidth="1"/>
    <col min="5900" max="5900" width="13.453125" style="72" bestFit="1" customWidth="1"/>
    <col min="5901" max="5902" width="9.453125" style="72" customWidth="1"/>
    <col min="5903" max="6144" width="11.453125" style="72"/>
    <col min="6145" max="6145" width="7.1796875" style="72" customWidth="1"/>
    <col min="6146" max="6146" width="14.1796875" style="72" customWidth="1"/>
    <col min="6147" max="6147" width="39.81640625" style="72" bestFit="1" customWidth="1"/>
    <col min="6148" max="6148" width="13.7265625" style="72" customWidth="1"/>
    <col min="6149" max="6149" width="11.81640625" style="72" customWidth="1"/>
    <col min="6150" max="6150" width="11" style="72" customWidth="1"/>
    <col min="6151" max="6151" width="11.1796875" style="72" customWidth="1"/>
    <col min="6152" max="6153" width="12" style="72" bestFit="1" customWidth="1"/>
    <col min="6154" max="6154" width="10.7265625" style="72" bestFit="1" customWidth="1"/>
    <col min="6155" max="6155" width="12" style="72" bestFit="1" customWidth="1"/>
    <col min="6156" max="6156" width="13.453125" style="72" bestFit="1" customWidth="1"/>
    <col min="6157" max="6158" width="9.453125" style="72" customWidth="1"/>
    <col min="6159" max="6400" width="11.453125" style="72"/>
    <col min="6401" max="6401" width="7.1796875" style="72" customWidth="1"/>
    <col min="6402" max="6402" width="14.1796875" style="72" customWidth="1"/>
    <col min="6403" max="6403" width="39.81640625" style="72" bestFit="1" customWidth="1"/>
    <col min="6404" max="6404" width="13.7265625" style="72" customWidth="1"/>
    <col min="6405" max="6405" width="11.81640625" style="72" customWidth="1"/>
    <col min="6406" max="6406" width="11" style="72" customWidth="1"/>
    <col min="6407" max="6407" width="11.1796875" style="72" customWidth="1"/>
    <col min="6408" max="6409" width="12" style="72" bestFit="1" customWidth="1"/>
    <col min="6410" max="6410" width="10.7265625" style="72" bestFit="1" customWidth="1"/>
    <col min="6411" max="6411" width="12" style="72" bestFit="1" customWidth="1"/>
    <col min="6412" max="6412" width="13.453125" style="72" bestFit="1" customWidth="1"/>
    <col min="6413" max="6414" width="9.453125" style="72" customWidth="1"/>
    <col min="6415" max="6656" width="11.453125" style="72"/>
    <col min="6657" max="6657" width="7.1796875" style="72" customWidth="1"/>
    <col min="6658" max="6658" width="14.1796875" style="72" customWidth="1"/>
    <col min="6659" max="6659" width="39.81640625" style="72" bestFit="1" customWidth="1"/>
    <col min="6660" max="6660" width="13.7265625" style="72" customWidth="1"/>
    <col min="6661" max="6661" width="11.81640625" style="72" customWidth="1"/>
    <col min="6662" max="6662" width="11" style="72" customWidth="1"/>
    <col min="6663" max="6663" width="11.1796875" style="72" customWidth="1"/>
    <col min="6664" max="6665" width="12" style="72" bestFit="1" customWidth="1"/>
    <col min="6666" max="6666" width="10.7265625" style="72" bestFit="1" customWidth="1"/>
    <col min="6667" max="6667" width="12" style="72" bestFit="1" customWidth="1"/>
    <col min="6668" max="6668" width="13.453125" style="72" bestFit="1" customWidth="1"/>
    <col min="6669" max="6670" width="9.453125" style="72" customWidth="1"/>
    <col min="6671" max="6912" width="11.453125" style="72"/>
    <col min="6913" max="6913" width="7.1796875" style="72" customWidth="1"/>
    <col min="6914" max="6914" width="14.1796875" style="72" customWidth="1"/>
    <col min="6915" max="6915" width="39.81640625" style="72" bestFit="1" customWidth="1"/>
    <col min="6916" max="6916" width="13.7265625" style="72" customWidth="1"/>
    <col min="6917" max="6917" width="11.81640625" style="72" customWidth="1"/>
    <col min="6918" max="6918" width="11" style="72" customWidth="1"/>
    <col min="6919" max="6919" width="11.1796875" style="72" customWidth="1"/>
    <col min="6920" max="6921" width="12" style="72" bestFit="1" customWidth="1"/>
    <col min="6922" max="6922" width="10.7265625" style="72" bestFit="1" customWidth="1"/>
    <col min="6923" max="6923" width="12" style="72" bestFit="1" customWidth="1"/>
    <col min="6924" max="6924" width="13.453125" style="72" bestFit="1" customWidth="1"/>
    <col min="6925" max="6926" width="9.453125" style="72" customWidth="1"/>
    <col min="6927" max="7168" width="11.453125" style="72"/>
    <col min="7169" max="7169" width="7.1796875" style="72" customWidth="1"/>
    <col min="7170" max="7170" width="14.1796875" style="72" customWidth="1"/>
    <col min="7171" max="7171" width="39.81640625" style="72" bestFit="1" customWidth="1"/>
    <col min="7172" max="7172" width="13.7265625" style="72" customWidth="1"/>
    <col min="7173" max="7173" width="11.81640625" style="72" customWidth="1"/>
    <col min="7174" max="7174" width="11" style="72" customWidth="1"/>
    <col min="7175" max="7175" width="11.1796875" style="72" customWidth="1"/>
    <col min="7176" max="7177" width="12" style="72" bestFit="1" customWidth="1"/>
    <col min="7178" max="7178" width="10.7265625" style="72" bestFit="1" customWidth="1"/>
    <col min="7179" max="7179" width="12" style="72" bestFit="1" customWidth="1"/>
    <col min="7180" max="7180" width="13.453125" style="72" bestFit="1" customWidth="1"/>
    <col min="7181" max="7182" width="9.453125" style="72" customWidth="1"/>
    <col min="7183" max="7424" width="11.453125" style="72"/>
    <col min="7425" max="7425" width="7.1796875" style="72" customWidth="1"/>
    <col min="7426" max="7426" width="14.1796875" style="72" customWidth="1"/>
    <col min="7427" max="7427" width="39.81640625" style="72" bestFit="1" customWidth="1"/>
    <col min="7428" max="7428" width="13.7265625" style="72" customWidth="1"/>
    <col min="7429" max="7429" width="11.81640625" style="72" customWidth="1"/>
    <col min="7430" max="7430" width="11" style="72" customWidth="1"/>
    <col min="7431" max="7431" width="11.1796875" style="72" customWidth="1"/>
    <col min="7432" max="7433" width="12" style="72" bestFit="1" customWidth="1"/>
    <col min="7434" max="7434" width="10.7265625" style="72" bestFit="1" customWidth="1"/>
    <col min="7435" max="7435" width="12" style="72" bestFit="1" customWidth="1"/>
    <col min="7436" max="7436" width="13.453125" style="72" bestFit="1" customWidth="1"/>
    <col min="7437" max="7438" width="9.453125" style="72" customWidth="1"/>
    <col min="7439" max="7680" width="11.453125" style="72"/>
    <col min="7681" max="7681" width="7.1796875" style="72" customWidth="1"/>
    <col min="7682" max="7682" width="14.1796875" style="72" customWidth="1"/>
    <col min="7683" max="7683" width="39.81640625" style="72" bestFit="1" customWidth="1"/>
    <col min="7684" max="7684" width="13.7265625" style="72" customWidth="1"/>
    <col min="7685" max="7685" width="11.81640625" style="72" customWidth="1"/>
    <col min="7686" max="7686" width="11" style="72" customWidth="1"/>
    <col min="7687" max="7687" width="11.1796875" style="72" customWidth="1"/>
    <col min="7688" max="7689" width="12" style="72" bestFit="1" customWidth="1"/>
    <col min="7690" max="7690" width="10.7265625" style="72" bestFit="1" customWidth="1"/>
    <col min="7691" max="7691" width="12" style="72" bestFit="1" customWidth="1"/>
    <col min="7692" max="7692" width="13.453125" style="72" bestFit="1" customWidth="1"/>
    <col min="7693" max="7694" width="9.453125" style="72" customWidth="1"/>
    <col min="7695" max="7936" width="11.453125" style="72"/>
    <col min="7937" max="7937" width="7.1796875" style="72" customWidth="1"/>
    <col min="7938" max="7938" width="14.1796875" style="72" customWidth="1"/>
    <col min="7939" max="7939" width="39.81640625" style="72" bestFit="1" customWidth="1"/>
    <col min="7940" max="7940" width="13.7265625" style="72" customWidth="1"/>
    <col min="7941" max="7941" width="11.81640625" style="72" customWidth="1"/>
    <col min="7942" max="7942" width="11" style="72" customWidth="1"/>
    <col min="7943" max="7943" width="11.1796875" style="72" customWidth="1"/>
    <col min="7944" max="7945" width="12" style="72" bestFit="1" customWidth="1"/>
    <col min="7946" max="7946" width="10.7265625" style="72" bestFit="1" customWidth="1"/>
    <col min="7947" max="7947" width="12" style="72" bestFit="1" customWidth="1"/>
    <col min="7948" max="7948" width="13.453125" style="72" bestFit="1" customWidth="1"/>
    <col min="7949" max="7950" width="9.453125" style="72" customWidth="1"/>
    <col min="7951" max="8192" width="11.453125" style="72"/>
    <col min="8193" max="8193" width="7.1796875" style="72" customWidth="1"/>
    <col min="8194" max="8194" width="14.1796875" style="72" customWidth="1"/>
    <col min="8195" max="8195" width="39.81640625" style="72" bestFit="1" customWidth="1"/>
    <col min="8196" max="8196" width="13.7265625" style="72" customWidth="1"/>
    <col min="8197" max="8197" width="11.81640625" style="72" customWidth="1"/>
    <col min="8198" max="8198" width="11" style="72" customWidth="1"/>
    <col min="8199" max="8199" width="11.1796875" style="72" customWidth="1"/>
    <col min="8200" max="8201" width="12" style="72" bestFit="1" customWidth="1"/>
    <col min="8202" max="8202" width="10.7265625" style="72" bestFit="1" customWidth="1"/>
    <col min="8203" max="8203" width="12" style="72" bestFit="1" customWidth="1"/>
    <col min="8204" max="8204" width="13.453125" style="72" bestFit="1" customWidth="1"/>
    <col min="8205" max="8206" width="9.453125" style="72" customWidth="1"/>
    <col min="8207" max="8448" width="11.453125" style="72"/>
    <col min="8449" max="8449" width="7.1796875" style="72" customWidth="1"/>
    <col min="8450" max="8450" width="14.1796875" style="72" customWidth="1"/>
    <col min="8451" max="8451" width="39.81640625" style="72" bestFit="1" customWidth="1"/>
    <col min="8452" max="8452" width="13.7265625" style="72" customWidth="1"/>
    <col min="8453" max="8453" width="11.81640625" style="72" customWidth="1"/>
    <col min="8454" max="8454" width="11" style="72" customWidth="1"/>
    <col min="8455" max="8455" width="11.1796875" style="72" customWidth="1"/>
    <col min="8456" max="8457" width="12" style="72" bestFit="1" customWidth="1"/>
    <col min="8458" max="8458" width="10.7265625" style="72" bestFit="1" customWidth="1"/>
    <col min="8459" max="8459" width="12" style="72" bestFit="1" customWidth="1"/>
    <col min="8460" max="8460" width="13.453125" style="72" bestFit="1" customWidth="1"/>
    <col min="8461" max="8462" width="9.453125" style="72" customWidth="1"/>
    <col min="8463" max="8704" width="11.453125" style="72"/>
    <col min="8705" max="8705" width="7.1796875" style="72" customWidth="1"/>
    <col min="8706" max="8706" width="14.1796875" style="72" customWidth="1"/>
    <col min="8707" max="8707" width="39.81640625" style="72" bestFit="1" customWidth="1"/>
    <col min="8708" max="8708" width="13.7265625" style="72" customWidth="1"/>
    <col min="8709" max="8709" width="11.81640625" style="72" customWidth="1"/>
    <col min="8710" max="8710" width="11" style="72" customWidth="1"/>
    <col min="8711" max="8711" width="11.1796875" style="72" customWidth="1"/>
    <col min="8712" max="8713" width="12" style="72" bestFit="1" customWidth="1"/>
    <col min="8714" max="8714" width="10.7265625" style="72" bestFit="1" customWidth="1"/>
    <col min="8715" max="8715" width="12" style="72" bestFit="1" customWidth="1"/>
    <col min="8716" max="8716" width="13.453125" style="72" bestFit="1" customWidth="1"/>
    <col min="8717" max="8718" width="9.453125" style="72" customWidth="1"/>
    <col min="8719" max="8960" width="11.453125" style="72"/>
    <col min="8961" max="8961" width="7.1796875" style="72" customWidth="1"/>
    <col min="8962" max="8962" width="14.1796875" style="72" customWidth="1"/>
    <col min="8963" max="8963" width="39.81640625" style="72" bestFit="1" customWidth="1"/>
    <col min="8964" max="8964" width="13.7265625" style="72" customWidth="1"/>
    <col min="8965" max="8965" width="11.81640625" style="72" customWidth="1"/>
    <col min="8966" max="8966" width="11" style="72" customWidth="1"/>
    <col min="8967" max="8967" width="11.1796875" style="72" customWidth="1"/>
    <col min="8968" max="8969" width="12" style="72" bestFit="1" customWidth="1"/>
    <col min="8970" max="8970" width="10.7265625" style="72" bestFit="1" customWidth="1"/>
    <col min="8971" max="8971" width="12" style="72" bestFit="1" customWidth="1"/>
    <col min="8972" max="8972" width="13.453125" style="72" bestFit="1" customWidth="1"/>
    <col min="8973" max="8974" width="9.453125" style="72" customWidth="1"/>
    <col min="8975" max="9216" width="11.453125" style="72"/>
    <col min="9217" max="9217" width="7.1796875" style="72" customWidth="1"/>
    <col min="9218" max="9218" width="14.1796875" style="72" customWidth="1"/>
    <col min="9219" max="9219" width="39.81640625" style="72" bestFit="1" customWidth="1"/>
    <col min="9220" max="9220" width="13.7265625" style="72" customWidth="1"/>
    <col min="9221" max="9221" width="11.81640625" style="72" customWidth="1"/>
    <col min="9222" max="9222" width="11" style="72" customWidth="1"/>
    <col min="9223" max="9223" width="11.1796875" style="72" customWidth="1"/>
    <col min="9224" max="9225" width="12" style="72" bestFit="1" customWidth="1"/>
    <col min="9226" max="9226" width="10.7265625" style="72" bestFit="1" customWidth="1"/>
    <col min="9227" max="9227" width="12" style="72" bestFit="1" customWidth="1"/>
    <col min="9228" max="9228" width="13.453125" style="72" bestFit="1" customWidth="1"/>
    <col min="9229" max="9230" width="9.453125" style="72" customWidth="1"/>
    <col min="9231" max="9472" width="11.453125" style="72"/>
    <col min="9473" max="9473" width="7.1796875" style="72" customWidth="1"/>
    <col min="9474" max="9474" width="14.1796875" style="72" customWidth="1"/>
    <col min="9475" max="9475" width="39.81640625" style="72" bestFit="1" customWidth="1"/>
    <col min="9476" max="9476" width="13.7265625" style="72" customWidth="1"/>
    <col min="9477" max="9477" width="11.81640625" style="72" customWidth="1"/>
    <col min="9478" max="9478" width="11" style="72" customWidth="1"/>
    <col min="9479" max="9479" width="11.1796875" style="72" customWidth="1"/>
    <col min="9480" max="9481" width="12" style="72" bestFit="1" customWidth="1"/>
    <col min="9482" max="9482" width="10.7265625" style="72" bestFit="1" customWidth="1"/>
    <col min="9483" max="9483" width="12" style="72" bestFit="1" customWidth="1"/>
    <col min="9484" max="9484" width="13.453125" style="72" bestFit="1" customWidth="1"/>
    <col min="9485" max="9486" width="9.453125" style="72" customWidth="1"/>
    <col min="9487" max="9728" width="11.453125" style="72"/>
    <col min="9729" max="9729" width="7.1796875" style="72" customWidth="1"/>
    <col min="9730" max="9730" width="14.1796875" style="72" customWidth="1"/>
    <col min="9731" max="9731" width="39.81640625" style="72" bestFit="1" customWidth="1"/>
    <col min="9732" max="9732" width="13.7265625" style="72" customWidth="1"/>
    <col min="9733" max="9733" width="11.81640625" style="72" customWidth="1"/>
    <col min="9734" max="9734" width="11" style="72" customWidth="1"/>
    <col min="9735" max="9735" width="11.1796875" style="72" customWidth="1"/>
    <col min="9736" max="9737" width="12" style="72" bestFit="1" customWidth="1"/>
    <col min="9738" max="9738" width="10.7265625" style="72" bestFit="1" customWidth="1"/>
    <col min="9739" max="9739" width="12" style="72" bestFit="1" customWidth="1"/>
    <col min="9740" max="9740" width="13.453125" style="72" bestFit="1" customWidth="1"/>
    <col min="9741" max="9742" width="9.453125" style="72" customWidth="1"/>
    <col min="9743" max="9984" width="11.453125" style="72"/>
    <col min="9985" max="9985" width="7.1796875" style="72" customWidth="1"/>
    <col min="9986" max="9986" width="14.1796875" style="72" customWidth="1"/>
    <col min="9987" max="9987" width="39.81640625" style="72" bestFit="1" customWidth="1"/>
    <col min="9988" max="9988" width="13.7265625" style="72" customWidth="1"/>
    <col min="9989" max="9989" width="11.81640625" style="72" customWidth="1"/>
    <col min="9990" max="9990" width="11" style="72" customWidth="1"/>
    <col min="9991" max="9991" width="11.1796875" style="72" customWidth="1"/>
    <col min="9992" max="9993" width="12" style="72" bestFit="1" customWidth="1"/>
    <col min="9994" max="9994" width="10.7265625" style="72" bestFit="1" customWidth="1"/>
    <col min="9995" max="9995" width="12" style="72" bestFit="1" customWidth="1"/>
    <col min="9996" max="9996" width="13.453125" style="72" bestFit="1" customWidth="1"/>
    <col min="9997" max="9998" width="9.453125" style="72" customWidth="1"/>
    <col min="9999" max="10240" width="11.453125" style="72"/>
    <col min="10241" max="10241" width="7.1796875" style="72" customWidth="1"/>
    <col min="10242" max="10242" width="14.1796875" style="72" customWidth="1"/>
    <col min="10243" max="10243" width="39.81640625" style="72" bestFit="1" customWidth="1"/>
    <col min="10244" max="10244" width="13.7265625" style="72" customWidth="1"/>
    <col min="10245" max="10245" width="11.81640625" style="72" customWidth="1"/>
    <col min="10246" max="10246" width="11" style="72" customWidth="1"/>
    <col min="10247" max="10247" width="11.1796875" style="72" customWidth="1"/>
    <col min="10248" max="10249" width="12" style="72" bestFit="1" customWidth="1"/>
    <col min="10250" max="10250" width="10.7265625" style="72" bestFit="1" customWidth="1"/>
    <col min="10251" max="10251" width="12" style="72" bestFit="1" customWidth="1"/>
    <col min="10252" max="10252" width="13.453125" style="72" bestFit="1" customWidth="1"/>
    <col min="10253" max="10254" width="9.453125" style="72" customWidth="1"/>
    <col min="10255" max="10496" width="11.453125" style="72"/>
    <col min="10497" max="10497" width="7.1796875" style="72" customWidth="1"/>
    <col min="10498" max="10498" width="14.1796875" style="72" customWidth="1"/>
    <col min="10499" max="10499" width="39.81640625" style="72" bestFit="1" customWidth="1"/>
    <col min="10500" max="10500" width="13.7265625" style="72" customWidth="1"/>
    <col min="10501" max="10501" width="11.81640625" style="72" customWidth="1"/>
    <col min="10502" max="10502" width="11" style="72" customWidth="1"/>
    <col min="10503" max="10503" width="11.1796875" style="72" customWidth="1"/>
    <col min="10504" max="10505" width="12" style="72" bestFit="1" customWidth="1"/>
    <col min="10506" max="10506" width="10.7265625" style="72" bestFit="1" customWidth="1"/>
    <col min="10507" max="10507" width="12" style="72" bestFit="1" customWidth="1"/>
    <col min="10508" max="10508" width="13.453125" style="72" bestFit="1" customWidth="1"/>
    <col min="10509" max="10510" width="9.453125" style="72" customWidth="1"/>
    <col min="10511" max="10752" width="11.453125" style="72"/>
    <col min="10753" max="10753" width="7.1796875" style="72" customWidth="1"/>
    <col min="10754" max="10754" width="14.1796875" style="72" customWidth="1"/>
    <col min="10755" max="10755" width="39.81640625" style="72" bestFit="1" customWidth="1"/>
    <col min="10756" max="10756" width="13.7265625" style="72" customWidth="1"/>
    <col min="10757" max="10757" width="11.81640625" style="72" customWidth="1"/>
    <col min="10758" max="10758" width="11" style="72" customWidth="1"/>
    <col min="10759" max="10759" width="11.1796875" style="72" customWidth="1"/>
    <col min="10760" max="10761" width="12" style="72" bestFit="1" customWidth="1"/>
    <col min="10762" max="10762" width="10.7265625" style="72" bestFit="1" customWidth="1"/>
    <col min="10763" max="10763" width="12" style="72" bestFit="1" customWidth="1"/>
    <col min="10764" max="10764" width="13.453125" style="72" bestFit="1" customWidth="1"/>
    <col min="10765" max="10766" width="9.453125" style="72" customWidth="1"/>
    <col min="10767" max="11008" width="11.453125" style="72"/>
    <col min="11009" max="11009" width="7.1796875" style="72" customWidth="1"/>
    <col min="11010" max="11010" width="14.1796875" style="72" customWidth="1"/>
    <col min="11011" max="11011" width="39.81640625" style="72" bestFit="1" customWidth="1"/>
    <col min="11012" max="11012" width="13.7265625" style="72" customWidth="1"/>
    <col min="11013" max="11013" width="11.81640625" style="72" customWidth="1"/>
    <col min="11014" max="11014" width="11" style="72" customWidth="1"/>
    <col min="11015" max="11015" width="11.1796875" style="72" customWidth="1"/>
    <col min="11016" max="11017" width="12" style="72" bestFit="1" customWidth="1"/>
    <col min="11018" max="11018" width="10.7265625" style="72" bestFit="1" customWidth="1"/>
    <col min="11019" max="11019" width="12" style="72" bestFit="1" customWidth="1"/>
    <col min="11020" max="11020" width="13.453125" style="72" bestFit="1" customWidth="1"/>
    <col min="11021" max="11022" width="9.453125" style="72" customWidth="1"/>
    <col min="11023" max="11264" width="11.453125" style="72"/>
    <col min="11265" max="11265" width="7.1796875" style="72" customWidth="1"/>
    <col min="11266" max="11266" width="14.1796875" style="72" customWidth="1"/>
    <col min="11267" max="11267" width="39.81640625" style="72" bestFit="1" customWidth="1"/>
    <col min="11268" max="11268" width="13.7265625" style="72" customWidth="1"/>
    <col min="11269" max="11269" width="11.81640625" style="72" customWidth="1"/>
    <col min="11270" max="11270" width="11" style="72" customWidth="1"/>
    <col min="11271" max="11271" width="11.1796875" style="72" customWidth="1"/>
    <col min="11272" max="11273" width="12" style="72" bestFit="1" customWidth="1"/>
    <col min="11274" max="11274" width="10.7265625" style="72" bestFit="1" customWidth="1"/>
    <col min="11275" max="11275" width="12" style="72" bestFit="1" customWidth="1"/>
    <col min="11276" max="11276" width="13.453125" style="72" bestFit="1" customWidth="1"/>
    <col min="11277" max="11278" width="9.453125" style="72" customWidth="1"/>
    <col min="11279" max="11520" width="11.453125" style="72"/>
    <col min="11521" max="11521" width="7.1796875" style="72" customWidth="1"/>
    <col min="11522" max="11522" width="14.1796875" style="72" customWidth="1"/>
    <col min="11523" max="11523" width="39.81640625" style="72" bestFit="1" customWidth="1"/>
    <col min="11524" max="11524" width="13.7265625" style="72" customWidth="1"/>
    <col min="11525" max="11525" width="11.81640625" style="72" customWidth="1"/>
    <col min="11526" max="11526" width="11" style="72" customWidth="1"/>
    <col min="11527" max="11527" width="11.1796875" style="72" customWidth="1"/>
    <col min="11528" max="11529" width="12" style="72" bestFit="1" customWidth="1"/>
    <col min="11530" max="11530" width="10.7265625" style="72" bestFit="1" customWidth="1"/>
    <col min="11531" max="11531" width="12" style="72" bestFit="1" customWidth="1"/>
    <col min="11532" max="11532" width="13.453125" style="72" bestFit="1" customWidth="1"/>
    <col min="11533" max="11534" width="9.453125" style="72" customWidth="1"/>
    <col min="11535" max="11776" width="11.453125" style="72"/>
    <col min="11777" max="11777" width="7.1796875" style="72" customWidth="1"/>
    <col min="11778" max="11778" width="14.1796875" style="72" customWidth="1"/>
    <col min="11779" max="11779" width="39.81640625" style="72" bestFit="1" customWidth="1"/>
    <col min="11780" max="11780" width="13.7265625" style="72" customWidth="1"/>
    <col min="11781" max="11781" width="11.81640625" style="72" customWidth="1"/>
    <col min="11782" max="11782" width="11" style="72" customWidth="1"/>
    <col min="11783" max="11783" width="11.1796875" style="72" customWidth="1"/>
    <col min="11784" max="11785" width="12" style="72" bestFit="1" customWidth="1"/>
    <col min="11786" max="11786" width="10.7265625" style="72" bestFit="1" customWidth="1"/>
    <col min="11787" max="11787" width="12" style="72" bestFit="1" customWidth="1"/>
    <col min="11788" max="11788" width="13.453125" style="72" bestFit="1" customWidth="1"/>
    <col min="11789" max="11790" width="9.453125" style="72" customWidth="1"/>
    <col min="11791" max="12032" width="11.453125" style="72"/>
    <col min="12033" max="12033" width="7.1796875" style="72" customWidth="1"/>
    <col min="12034" max="12034" width="14.1796875" style="72" customWidth="1"/>
    <col min="12035" max="12035" width="39.81640625" style="72" bestFit="1" customWidth="1"/>
    <col min="12036" max="12036" width="13.7265625" style="72" customWidth="1"/>
    <col min="12037" max="12037" width="11.81640625" style="72" customWidth="1"/>
    <col min="12038" max="12038" width="11" style="72" customWidth="1"/>
    <col min="12039" max="12039" width="11.1796875" style="72" customWidth="1"/>
    <col min="12040" max="12041" width="12" style="72" bestFit="1" customWidth="1"/>
    <col min="12042" max="12042" width="10.7265625" style="72" bestFit="1" customWidth="1"/>
    <col min="12043" max="12043" width="12" style="72" bestFit="1" customWidth="1"/>
    <col min="12044" max="12044" width="13.453125" style="72" bestFit="1" customWidth="1"/>
    <col min="12045" max="12046" width="9.453125" style="72" customWidth="1"/>
    <col min="12047" max="12288" width="11.453125" style="72"/>
    <col min="12289" max="12289" width="7.1796875" style="72" customWidth="1"/>
    <col min="12290" max="12290" width="14.1796875" style="72" customWidth="1"/>
    <col min="12291" max="12291" width="39.81640625" style="72" bestFit="1" customWidth="1"/>
    <col min="12292" max="12292" width="13.7265625" style="72" customWidth="1"/>
    <col min="12293" max="12293" width="11.81640625" style="72" customWidth="1"/>
    <col min="12294" max="12294" width="11" style="72" customWidth="1"/>
    <col min="12295" max="12295" width="11.1796875" style="72" customWidth="1"/>
    <col min="12296" max="12297" width="12" style="72" bestFit="1" customWidth="1"/>
    <col min="12298" max="12298" width="10.7265625" style="72" bestFit="1" customWidth="1"/>
    <col min="12299" max="12299" width="12" style="72" bestFit="1" customWidth="1"/>
    <col min="12300" max="12300" width="13.453125" style="72" bestFit="1" customWidth="1"/>
    <col min="12301" max="12302" width="9.453125" style="72" customWidth="1"/>
    <col min="12303" max="12544" width="11.453125" style="72"/>
    <col min="12545" max="12545" width="7.1796875" style="72" customWidth="1"/>
    <col min="12546" max="12546" width="14.1796875" style="72" customWidth="1"/>
    <col min="12547" max="12547" width="39.81640625" style="72" bestFit="1" customWidth="1"/>
    <col min="12548" max="12548" width="13.7265625" style="72" customWidth="1"/>
    <col min="12549" max="12549" width="11.81640625" style="72" customWidth="1"/>
    <col min="12550" max="12550" width="11" style="72" customWidth="1"/>
    <col min="12551" max="12551" width="11.1796875" style="72" customWidth="1"/>
    <col min="12552" max="12553" width="12" style="72" bestFit="1" customWidth="1"/>
    <col min="12554" max="12554" width="10.7265625" style="72" bestFit="1" customWidth="1"/>
    <col min="12555" max="12555" width="12" style="72" bestFit="1" customWidth="1"/>
    <col min="12556" max="12556" width="13.453125" style="72" bestFit="1" customWidth="1"/>
    <col min="12557" max="12558" width="9.453125" style="72" customWidth="1"/>
    <col min="12559" max="12800" width="11.453125" style="72"/>
    <col min="12801" max="12801" width="7.1796875" style="72" customWidth="1"/>
    <col min="12802" max="12802" width="14.1796875" style="72" customWidth="1"/>
    <col min="12803" max="12803" width="39.81640625" style="72" bestFit="1" customWidth="1"/>
    <col min="12804" max="12804" width="13.7265625" style="72" customWidth="1"/>
    <col min="12805" max="12805" width="11.81640625" style="72" customWidth="1"/>
    <col min="12806" max="12806" width="11" style="72" customWidth="1"/>
    <col min="12807" max="12807" width="11.1796875" style="72" customWidth="1"/>
    <col min="12808" max="12809" width="12" style="72" bestFit="1" customWidth="1"/>
    <col min="12810" max="12810" width="10.7265625" style="72" bestFit="1" customWidth="1"/>
    <col min="12811" max="12811" width="12" style="72" bestFit="1" customWidth="1"/>
    <col min="12812" max="12812" width="13.453125" style="72" bestFit="1" customWidth="1"/>
    <col min="12813" max="12814" width="9.453125" style="72" customWidth="1"/>
    <col min="12815" max="13056" width="11.453125" style="72"/>
    <col min="13057" max="13057" width="7.1796875" style="72" customWidth="1"/>
    <col min="13058" max="13058" width="14.1796875" style="72" customWidth="1"/>
    <col min="13059" max="13059" width="39.81640625" style="72" bestFit="1" customWidth="1"/>
    <col min="13060" max="13060" width="13.7265625" style="72" customWidth="1"/>
    <col min="13061" max="13061" width="11.81640625" style="72" customWidth="1"/>
    <col min="13062" max="13062" width="11" style="72" customWidth="1"/>
    <col min="13063" max="13063" width="11.1796875" style="72" customWidth="1"/>
    <col min="13064" max="13065" width="12" style="72" bestFit="1" customWidth="1"/>
    <col min="13066" max="13066" width="10.7265625" style="72" bestFit="1" customWidth="1"/>
    <col min="13067" max="13067" width="12" style="72" bestFit="1" customWidth="1"/>
    <col min="13068" max="13068" width="13.453125" style="72" bestFit="1" customWidth="1"/>
    <col min="13069" max="13070" width="9.453125" style="72" customWidth="1"/>
    <col min="13071" max="13312" width="11.453125" style="72"/>
    <col min="13313" max="13313" width="7.1796875" style="72" customWidth="1"/>
    <col min="13314" max="13314" width="14.1796875" style="72" customWidth="1"/>
    <col min="13315" max="13315" width="39.81640625" style="72" bestFit="1" customWidth="1"/>
    <col min="13316" max="13316" width="13.7265625" style="72" customWidth="1"/>
    <col min="13317" max="13317" width="11.81640625" style="72" customWidth="1"/>
    <col min="13318" max="13318" width="11" style="72" customWidth="1"/>
    <col min="13319" max="13319" width="11.1796875" style="72" customWidth="1"/>
    <col min="13320" max="13321" width="12" style="72" bestFit="1" customWidth="1"/>
    <col min="13322" max="13322" width="10.7265625" style="72" bestFit="1" customWidth="1"/>
    <col min="13323" max="13323" width="12" style="72" bestFit="1" customWidth="1"/>
    <col min="13324" max="13324" width="13.453125" style="72" bestFit="1" customWidth="1"/>
    <col min="13325" max="13326" width="9.453125" style="72" customWidth="1"/>
    <col min="13327" max="13568" width="11.453125" style="72"/>
    <col min="13569" max="13569" width="7.1796875" style="72" customWidth="1"/>
    <col min="13570" max="13570" width="14.1796875" style="72" customWidth="1"/>
    <col min="13571" max="13571" width="39.81640625" style="72" bestFit="1" customWidth="1"/>
    <col min="13572" max="13572" width="13.7265625" style="72" customWidth="1"/>
    <col min="13573" max="13573" width="11.81640625" style="72" customWidth="1"/>
    <col min="13574" max="13574" width="11" style="72" customWidth="1"/>
    <col min="13575" max="13575" width="11.1796875" style="72" customWidth="1"/>
    <col min="13576" max="13577" width="12" style="72" bestFit="1" customWidth="1"/>
    <col min="13578" max="13578" width="10.7265625" style="72" bestFit="1" customWidth="1"/>
    <col min="13579" max="13579" width="12" style="72" bestFit="1" customWidth="1"/>
    <col min="13580" max="13580" width="13.453125" style="72" bestFit="1" customWidth="1"/>
    <col min="13581" max="13582" width="9.453125" style="72" customWidth="1"/>
    <col min="13583" max="13824" width="11.453125" style="72"/>
    <col min="13825" max="13825" width="7.1796875" style="72" customWidth="1"/>
    <col min="13826" max="13826" width="14.1796875" style="72" customWidth="1"/>
    <col min="13827" max="13827" width="39.81640625" style="72" bestFit="1" customWidth="1"/>
    <col min="13828" max="13828" width="13.7265625" style="72" customWidth="1"/>
    <col min="13829" max="13829" width="11.81640625" style="72" customWidth="1"/>
    <col min="13830" max="13830" width="11" style="72" customWidth="1"/>
    <col min="13831" max="13831" width="11.1796875" style="72" customWidth="1"/>
    <col min="13832" max="13833" width="12" style="72" bestFit="1" customWidth="1"/>
    <col min="13834" max="13834" width="10.7265625" style="72" bestFit="1" customWidth="1"/>
    <col min="13835" max="13835" width="12" style="72" bestFit="1" customWidth="1"/>
    <col min="13836" max="13836" width="13.453125" style="72" bestFit="1" customWidth="1"/>
    <col min="13837" max="13838" width="9.453125" style="72" customWidth="1"/>
    <col min="13839" max="14080" width="11.453125" style="72"/>
    <col min="14081" max="14081" width="7.1796875" style="72" customWidth="1"/>
    <col min="14082" max="14082" width="14.1796875" style="72" customWidth="1"/>
    <col min="14083" max="14083" width="39.81640625" style="72" bestFit="1" customWidth="1"/>
    <col min="14084" max="14084" width="13.7265625" style="72" customWidth="1"/>
    <col min="14085" max="14085" width="11.81640625" style="72" customWidth="1"/>
    <col min="14086" max="14086" width="11" style="72" customWidth="1"/>
    <col min="14087" max="14087" width="11.1796875" style="72" customWidth="1"/>
    <col min="14088" max="14089" width="12" style="72" bestFit="1" customWidth="1"/>
    <col min="14090" max="14090" width="10.7265625" style="72" bestFit="1" customWidth="1"/>
    <col min="14091" max="14091" width="12" style="72" bestFit="1" customWidth="1"/>
    <col min="14092" max="14092" width="13.453125" style="72" bestFit="1" customWidth="1"/>
    <col min="14093" max="14094" width="9.453125" style="72" customWidth="1"/>
    <col min="14095" max="14336" width="11.453125" style="72"/>
    <col min="14337" max="14337" width="7.1796875" style="72" customWidth="1"/>
    <col min="14338" max="14338" width="14.1796875" style="72" customWidth="1"/>
    <col min="14339" max="14339" width="39.81640625" style="72" bestFit="1" customWidth="1"/>
    <col min="14340" max="14340" width="13.7265625" style="72" customWidth="1"/>
    <col min="14341" max="14341" width="11.81640625" style="72" customWidth="1"/>
    <col min="14342" max="14342" width="11" style="72" customWidth="1"/>
    <col min="14343" max="14343" width="11.1796875" style="72" customWidth="1"/>
    <col min="14344" max="14345" width="12" style="72" bestFit="1" customWidth="1"/>
    <col min="14346" max="14346" width="10.7265625" style="72" bestFit="1" customWidth="1"/>
    <col min="14347" max="14347" width="12" style="72" bestFit="1" customWidth="1"/>
    <col min="14348" max="14348" width="13.453125" style="72" bestFit="1" customWidth="1"/>
    <col min="14349" max="14350" width="9.453125" style="72" customWidth="1"/>
    <col min="14351" max="14592" width="11.453125" style="72"/>
    <col min="14593" max="14593" width="7.1796875" style="72" customWidth="1"/>
    <col min="14594" max="14594" width="14.1796875" style="72" customWidth="1"/>
    <col min="14595" max="14595" width="39.81640625" style="72" bestFit="1" customWidth="1"/>
    <col min="14596" max="14596" width="13.7265625" style="72" customWidth="1"/>
    <col min="14597" max="14597" width="11.81640625" style="72" customWidth="1"/>
    <col min="14598" max="14598" width="11" style="72" customWidth="1"/>
    <col min="14599" max="14599" width="11.1796875" style="72" customWidth="1"/>
    <col min="14600" max="14601" width="12" style="72" bestFit="1" customWidth="1"/>
    <col min="14602" max="14602" width="10.7265625" style="72" bestFit="1" customWidth="1"/>
    <col min="14603" max="14603" width="12" style="72" bestFit="1" customWidth="1"/>
    <col min="14604" max="14604" width="13.453125" style="72" bestFit="1" customWidth="1"/>
    <col min="14605" max="14606" width="9.453125" style="72" customWidth="1"/>
    <col min="14607" max="14848" width="11.453125" style="72"/>
    <col min="14849" max="14849" width="7.1796875" style="72" customWidth="1"/>
    <col min="14850" max="14850" width="14.1796875" style="72" customWidth="1"/>
    <col min="14851" max="14851" width="39.81640625" style="72" bestFit="1" customWidth="1"/>
    <col min="14852" max="14852" width="13.7265625" style="72" customWidth="1"/>
    <col min="14853" max="14853" width="11.81640625" style="72" customWidth="1"/>
    <col min="14854" max="14854" width="11" style="72" customWidth="1"/>
    <col min="14855" max="14855" width="11.1796875" style="72" customWidth="1"/>
    <col min="14856" max="14857" width="12" style="72" bestFit="1" customWidth="1"/>
    <col min="14858" max="14858" width="10.7265625" style="72" bestFit="1" customWidth="1"/>
    <col min="14859" max="14859" width="12" style="72" bestFit="1" customWidth="1"/>
    <col min="14860" max="14860" width="13.453125" style="72" bestFit="1" customWidth="1"/>
    <col min="14861" max="14862" width="9.453125" style="72" customWidth="1"/>
    <col min="14863" max="15104" width="11.453125" style="72"/>
    <col min="15105" max="15105" width="7.1796875" style="72" customWidth="1"/>
    <col min="15106" max="15106" width="14.1796875" style="72" customWidth="1"/>
    <col min="15107" max="15107" width="39.81640625" style="72" bestFit="1" customWidth="1"/>
    <col min="15108" max="15108" width="13.7265625" style="72" customWidth="1"/>
    <col min="15109" max="15109" width="11.81640625" style="72" customWidth="1"/>
    <col min="15110" max="15110" width="11" style="72" customWidth="1"/>
    <col min="15111" max="15111" width="11.1796875" style="72" customWidth="1"/>
    <col min="15112" max="15113" width="12" style="72" bestFit="1" customWidth="1"/>
    <col min="15114" max="15114" width="10.7265625" style="72" bestFit="1" customWidth="1"/>
    <col min="15115" max="15115" width="12" style="72" bestFit="1" customWidth="1"/>
    <col min="15116" max="15116" width="13.453125" style="72" bestFit="1" customWidth="1"/>
    <col min="15117" max="15118" width="9.453125" style="72" customWidth="1"/>
    <col min="15119" max="15360" width="11.453125" style="72"/>
    <col min="15361" max="15361" width="7.1796875" style="72" customWidth="1"/>
    <col min="15362" max="15362" width="14.1796875" style="72" customWidth="1"/>
    <col min="15363" max="15363" width="39.81640625" style="72" bestFit="1" customWidth="1"/>
    <col min="15364" max="15364" width="13.7265625" style="72" customWidth="1"/>
    <col min="15365" max="15365" width="11.81640625" style="72" customWidth="1"/>
    <col min="15366" max="15366" width="11" style="72" customWidth="1"/>
    <col min="15367" max="15367" width="11.1796875" style="72" customWidth="1"/>
    <col min="15368" max="15369" width="12" style="72" bestFit="1" customWidth="1"/>
    <col min="15370" max="15370" width="10.7265625" style="72" bestFit="1" customWidth="1"/>
    <col min="15371" max="15371" width="12" style="72" bestFit="1" customWidth="1"/>
    <col min="15372" max="15372" width="13.453125" style="72" bestFit="1" customWidth="1"/>
    <col min="15373" max="15374" width="9.453125" style="72" customWidth="1"/>
    <col min="15375" max="15616" width="11.453125" style="72"/>
    <col min="15617" max="15617" width="7.1796875" style="72" customWidth="1"/>
    <col min="15618" max="15618" width="14.1796875" style="72" customWidth="1"/>
    <col min="15619" max="15619" width="39.81640625" style="72" bestFit="1" customWidth="1"/>
    <col min="15620" max="15620" width="13.7265625" style="72" customWidth="1"/>
    <col min="15621" max="15621" width="11.81640625" style="72" customWidth="1"/>
    <col min="15622" max="15622" width="11" style="72" customWidth="1"/>
    <col min="15623" max="15623" width="11.1796875" style="72" customWidth="1"/>
    <col min="15624" max="15625" width="12" style="72" bestFit="1" customWidth="1"/>
    <col min="15626" max="15626" width="10.7265625" style="72" bestFit="1" customWidth="1"/>
    <col min="15627" max="15627" width="12" style="72" bestFit="1" customWidth="1"/>
    <col min="15628" max="15628" width="13.453125" style="72" bestFit="1" customWidth="1"/>
    <col min="15629" max="15630" width="9.453125" style="72" customWidth="1"/>
    <col min="15631" max="15872" width="11.453125" style="72"/>
    <col min="15873" max="15873" width="7.1796875" style="72" customWidth="1"/>
    <col min="15874" max="15874" width="14.1796875" style="72" customWidth="1"/>
    <col min="15875" max="15875" width="39.81640625" style="72" bestFit="1" customWidth="1"/>
    <col min="15876" max="15876" width="13.7265625" style="72" customWidth="1"/>
    <col min="15877" max="15877" width="11.81640625" style="72" customWidth="1"/>
    <col min="15878" max="15878" width="11" style="72" customWidth="1"/>
    <col min="15879" max="15879" width="11.1796875" style="72" customWidth="1"/>
    <col min="15880" max="15881" width="12" style="72" bestFit="1" customWidth="1"/>
    <col min="15882" max="15882" width="10.7265625" style="72" bestFit="1" customWidth="1"/>
    <col min="15883" max="15883" width="12" style="72" bestFit="1" customWidth="1"/>
    <col min="15884" max="15884" width="13.453125" style="72" bestFit="1" customWidth="1"/>
    <col min="15885" max="15886" width="9.453125" style="72" customWidth="1"/>
    <col min="15887" max="16128" width="11.453125" style="72"/>
    <col min="16129" max="16129" width="7.1796875" style="72" customWidth="1"/>
    <col min="16130" max="16130" width="14.1796875" style="72" customWidth="1"/>
    <col min="16131" max="16131" width="39.81640625" style="72" bestFit="1" customWidth="1"/>
    <col min="16132" max="16132" width="13.7265625" style="72" customWidth="1"/>
    <col min="16133" max="16133" width="11.81640625" style="72" customWidth="1"/>
    <col min="16134" max="16134" width="11" style="72" customWidth="1"/>
    <col min="16135" max="16135" width="11.1796875" style="72" customWidth="1"/>
    <col min="16136" max="16137" width="12" style="72" bestFit="1" customWidth="1"/>
    <col min="16138" max="16138" width="10.7265625" style="72" bestFit="1" customWidth="1"/>
    <col min="16139" max="16139" width="12" style="72" bestFit="1" customWidth="1"/>
    <col min="16140" max="16140" width="13.453125" style="72" bestFit="1" customWidth="1"/>
    <col min="16141" max="16142" width="9.453125" style="72" customWidth="1"/>
    <col min="16143" max="16384" width="11.453125" style="72"/>
  </cols>
  <sheetData>
    <row r="1" spans="1:12" x14ac:dyDescent="0.3">
      <c r="A1" s="1" t="s">
        <v>0</v>
      </c>
    </row>
    <row r="2" spans="1:12" x14ac:dyDescent="0.3">
      <c r="A2" s="1" t="s">
        <v>1</v>
      </c>
    </row>
    <row r="3" spans="1:12" x14ac:dyDescent="0.3">
      <c r="A3" s="74" t="s">
        <v>142</v>
      </c>
    </row>
    <row r="4" spans="1:12" ht="30" customHeight="1" thickBot="1" x14ac:dyDescent="0.35">
      <c r="A4" s="155" t="s">
        <v>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1:12" ht="51" thickBot="1" x14ac:dyDescent="0.35">
      <c r="A5" s="75" t="s">
        <v>17</v>
      </c>
      <c r="B5" s="76" t="s">
        <v>16</v>
      </c>
      <c r="C5" s="77" t="s">
        <v>143</v>
      </c>
      <c r="D5" s="77" t="s">
        <v>144</v>
      </c>
      <c r="E5" s="77" t="s">
        <v>145</v>
      </c>
      <c r="F5" s="78" t="s">
        <v>146</v>
      </c>
      <c r="G5" s="78" t="s">
        <v>147</v>
      </c>
      <c r="H5" s="78" t="s">
        <v>148</v>
      </c>
      <c r="I5" s="78" t="s">
        <v>149</v>
      </c>
      <c r="J5" s="78" t="s">
        <v>150</v>
      </c>
      <c r="K5" s="78" t="s">
        <v>151</v>
      </c>
      <c r="L5" s="79" t="s">
        <v>152</v>
      </c>
    </row>
    <row r="6" spans="1:12" x14ac:dyDescent="0.3">
      <c r="A6" s="80" t="s">
        <v>153</v>
      </c>
      <c r="B6" s="81" t="s">
        <v>154</v>
      </c>
      <c r="C6" s="82" t="s">
        <v>155</v>
      </c>
      <c r="D6" s="83" t="s">
        <v>156</v>
      </c>
      <c r="E6" s="83" t="str">
        <f>VLOOKUP(A6,'County Summary'!$A$6:$B$125,2,FALSE)</f>
        <v>18</v>
      </c>
      <c r="F6" s="84">
        <f>VLOOKUP(A6,'County Summary'!$A$6:$K$125,5,FALSE)</f>
        <v>0.8165</v>
      </c>
      <c r="G6" s="85">
        <f>VLOOKUP(A6,'County Summary'!$A$6:$K$125,6,FALSE)</f>
        <v>60.15992</v>
      </c>
      <c r="H6" s="85">
        <f>VLOOKUP(A6,'County Summary'!$A$6:$K$125,7,FALSE)</f>
        <v>203.13707500000001</v>
      </c>
      <c r="I6" s="85">
        <f>VLOOKUP(A6,'County Summary'!$A$6:$K$125,8,FALSE)</f>
        <v>160.11595999999997</v>
      </c>
      <c r="J6" s="85">
        <f>VLOOKUP(A6,'County Summary'!$A$6:$K$125,9,FALSE)</f>
        <v>60.15992</v>
      </c>
      <c r="K6" s="85">
        <f>VLOOKUP(A6,'County Summary'!$A$6:$K$125,10,FALSE)</f>
        <v>497.76951500000007</v>
      </c>
      <c r="L6" s="86">
        <f>VLOOKUP(A6,'County Summary'!$A$6:$K$125,11,FALSE)</f>
        <v>1060.0495149999999</v>
      </c>
    </row>
    <row r="7" spans="1:12" x14ac:dyDescent="0.3">
      <c r="A7" s="87" t="s">
        <v>157</v>
      </c>
      <c r="B7" s="88" t="s">
        <v>158</v>
      </c>
      <c r="C7" s="89" t="s">
        <v>159</v>
      </c>
      <c r="D7" s="90" t="s">
        <v>160</v>
      </c>
      <c r="E7" s="83" t="str">
        <f>VLOOKUP(A7,'County Summary'!$A$6:$B$125,2,FALSE)</f>
        <v>18</v>
      </c>
      <c r="F7" s="84">
        <f>VLOOKUP(A7,'County Summary'!$A$6:$K$125,5,FALSE)</f>
        <v>0.8165</v>
      </c>
      <c r="G7" s="85">
        <f>VLOOKUP(A7,'County Summary'!$A$6:$K$125,6,FALSE)</f>
        <v>60.15992</v>
      </c>
      <c r="H7" s="85">
        <f>VLOOKUP(A7,'County Summary'!$A$6:$K$125,7,FALSE)</f>
        <v>203.13707500000001</v>
      </c>
      <c r="I7" s="85">
        <f>VLOOKUP(A7,'County Summary'!$A$6:$K$125,8,FALSE)</f>
        <v>160.11595999999997</v>
      </c>
      <c r="J7" s="85">
        <f>VLOOKUP(A7,'County Summary'!$A$6:$K$125,9,FALSE)</f>
        <v>60.15992</v>
      </c>
      <c r="K7" s="85">
        <f>VLOOKUP(A7,'County Summary'!$A$6:$K$125,10,FALSE)</f>
        <v>497.76951500000007</v>
      </c>
      <c r="L7" s="86">
        <f>VLOOKUP(A7,'County Summary'!$A$6:$K$125,11,FALSE)</f>
        <v>1060.0495149999999</v>
      </c>
    </row>
    <row r="8" spans="1:12" x14ac:dyDescent="0.3">
      <c r="A8" s="87" t="s">
        <v>84</v>
      </c>
      <c r="B8" s="88" t="s">
        <v>83</v>
      </c>
      <c r="C8" s="89" t="s">
        <v>161</v>
      </c>
      <c r="D8" s="90" t="s">
        <v>162</v>
      </c>
      <c r="E8" s="83" t="str">
        <f>VLOOKUP(A8,'County Summary'!$A$6:$B$125,2,FALSE)</f>
        <v>30460</v>
      </c>
      <c r="F8" s="84">
        <f>VLOOKUP(A8,'County Summary'!$A$6:$K$125,5,FALSE)</f>
        <v>0.94489999999999996</v>
      </c>
      <c r="G8" s="85">
        <f>VLOOKUP(A8,'County Summary'!$A$6:$K$125,6,FALSE)</f>
        <v>66.898351999999988</v>
      </c>
      <c r="H8" s="85">
        <f>VLOOKUP(A8,'County Summary'!$A$6:$K$125,7,FALSE)</f>
        <v>222.72449499999999</v>
      </c>
      <c r="I8" s="85">
        <f>VLOOKUP(A8,'County Summary'!$A$6:$K$125,8,FALSE)</f>
        <v>175.554776</v>
      </c>
      <c r="J8" s="85">
        <f>VLOOKUP(A8,'County Summary'!$A$6:$K$125,9,FALSE)</f>
        <v>66.898351999999988</v>
      </c>
      <c r="K8" s="85">
        <f>VLOOKUP(A8,'County Summary'!$A$6:$K$125,10,FALSE)</f>
        <v>541.67075899999998</v>
      </c>
      <c r="L8" s="86">
        <f>VLOOKUP(A8,'County Summary'!$A$6:$K$125,11,FALSE)</f>
        <v>1157.8787589999999</v>
      </c>
    </row>
    <row r="9" spans="1:12" x14ac:dyDescent="0.3">
      <c r="A9" s="87" t="s">
        <v>70</v>
      </c>
      <c r="B9" s="88" t="s">
        <v>69</v>
      </c>
      <c r="C9" s="89" t="s">
        <v>163</v>
      </c>
      <c r="D9" s="90" t="s">
        <v>164</v>
      </c>
      <c r="E9" s="83" t="str">
        <f>VLOOKUP(A9,'County Summary'!$A$6:$B$125,2,FALSE)</f>
        <v>26580</v>
      </c>
      <c r="F9" s="84">
        <f>VLOOKUP(A9,'County Summary'!$A$6:$K$125,5,FALSE)</f>
        <v>0.89810000000000001</v>
      </c>
      <c r="G9" s="85">
        <f>VLOOKUP(A9,'County Summary'!$A$6:$K$125,6,FALSE)</f>
        <v>64.442287999999991</v>
      </c>
      <c r="H9" s="85">
        <f>VLOOKUP(A9,'County Summary'!$A$6:$K$125,7,FALSE)</f>
        <v>215.58515499999999</v>
      </c>
      <c r="I9" s="85">
        <f>VLOOKUP(A9,'County Summary'!$A$6:$K$125,8,FALSE)</f>
        <v>169.92754400000001</v>
      </c>
      <c r="J9" s="85">
        <f>VLOOKUP(A9,'County Summary'!$A$6:$K$125,9,FALSE)</f>
        <v>64.442287999999991</v>
      </c>
      <c r="K9" s="85">
        <f>VLOOKUP(A9,'County Summary'!$A$6:$K$125,10,FALSE)</f>
        <v>525.66937100000007</v>
      </c>
      <c r="L9" s="86">
        <f>VLOOKUP(A9,'County Summary'!$A$6:$K$125,11,FALSE)</f>
        <v>1122.2213709999999</v>
      </c>
    </row>
    <row r="10" spans="1:12" x14ac:dyDescent="0.3">
      <c r="A10" s="91" t="s">
        <v>165</v>
      </c>
      <c r="B10" s="88" t="s">
        <v>166</v>
      </c>
      <c r="C10" s="89" t="s">
        <v>167</v>
      </c>
      <c r="D10" s="90" t="s">
        <v>168</v>
      </c>
      <c r="E10" s="83" t="str">
        <f>VLOOKUP(A10,'County Summary'!$A$6:$B$125,2,FALSE)</f>
        <v>18</v>
      </c>
      <c r="F10" s="84">
        <f>VLOOKUP(A10,'County Summary'!$A$6:$K$125,5,FALSE)</f>
        <v>0.8165</v>
      </c>
      <c r="G10" s="85">
        <f>VLOOKUP(A10,'County Summary'!$A$6:$K$125,6,FALSE)</f>
        <v>60.15992</v>
      </c>
      <c r="H10" s="85">
        <f>VLOOKUP(A10,'County Summary'!$A$6:$K$125,7,FALSE)</f>
        <v>203.13707500000001</v>
      </c>
      <c r="I10" s="85">
        <f>VLOOKUP(A10,'County Summary'!$A$6:$K$125,8,FALSE)</f>
        <v>160.11595999999997</v>
      </c>
      <c r="J10" s="85">
        <f>VLOOKUP(A10,'County Summary'!$A$6:$K$125,9,FALSE)</f>
        <v>60.15992</v>
      </c>
      <c r="K10" s="85">
        <f>VLOOKUP(A10,'County Summary'!$A$6:$K$125,10,FALSE)</f>
        <v>497.76951500000007</v>
      </c>
      <c r="L10" s="86">
        <f>VLOOKUP(A10,'County Summary'!$A$6:$K$125,11,FALSE)</f>
        <v>1060.0495149999999</v>
      </c>
    </row>
    <row r="11" spans="1:12" x14ac:dyDescent="0.3">
      <c r="A11" s="87" t="s">
        <v>169</v>
      </c>
      <c r="B11" s="88" t="s">
        <v>170</v>
      </c>
      <c r="C11" s="89" t="s">
        <v>171</v>
      </c>
      <c r="D11" s="90">
        <v>7100992540</v>
      </c>
      <c r="E11" s="83" t="str">
        <f>VLOOKUP(A11,'County Summary'!$A$6:$B$125,2,FALSE)</f>
        <v>18</v>
      </c>
      <c r="F11" s="84">
        <f>VLOOKUP(A11,'County Summary'!$A$6:$K$125,5,FALSE)</f>
        <v>0.8165</v>
      </c>
      <c r="G11" s="85">
        <f>VLOOKUP(A11,'County Summary'!$A$6:$K$125,6,FALSE)</f>
        <v>60.15992</v>
      </c>
      <c r="H11" s="85">
        <f>VLOOKUP(A11,'County Summary'!$A$6:$K$125,7,FALSE)</f>
        <v>203.13707500000001</v>
      </c>
      <c r="I11" s="85">
        <f>VLOOKUP(A11,'County Summary'!$A$6:$K$125,8,FALSE)</f>
        <v>160.11595999999997</v>
      </c>
      <c r="J11" s="85">
        <f>VLOOKUP(A11,'County Summary'!$A$6:$K$125,9,FALSE)</f>
        <v>60.15992</v>
      </c>
      <c r="K11" s="85">
        <f>VLOOKUP(A11,'County Summary'!$A$6:$K$125,10,FALSE)</f>
        <v>497.76951500000007</v>
      </c>
      <c r="L11" s="86">
        <f>VLOOKUP(A11,'County Summary'!$A$6:$K$125,11,FALSE)</f>
        <v>1060.0495149999999</v>
      </c>
    </row>
    <row r="12" spans="1:12" x14ac:dyDescent="0.3">
      <c r="A12" s="87" t="s">
        <v>97</v>
      </c>
      <c r="B12" s="88" t="s">
        <v>96</v>
      </c>
      <c r="C12" s="89" t="s">
        <v>172</v>
      </c>
      <c r="D12" s="90" t="s">
        <v>173</v>
      </c>
      <c r="E12" s="83" t="str">
        <f>VLOOKUP(A12,'County Summary'!$A$6:$B$125,2,FALSE)</f>
        <v>31140</v>
      </c>
      <c r="F12" s="84">
        <f>VLOOKUP(A12,'County Summary'!$A$6:$K$125,5,FALSE)</f>
        <v>0.91449999999999998</v>
      </c>
      <c r="G12" s="85">
        <f>VLOOKUP(A12,'County Summary'!$A$6:$K$125,6,FALSE)</f>
        <v>65.302959999999999</v>
      </c>
      <c r="H12" s="85">
        <f>VLOOKUP(A12,'County Summary'!$A$6:$K$125,7,FALSE)</f>
        <v>218.086975</v>
      </c>
      <c r="I12" s="85">
        <f>VLOOKUP(A12,'County Summary'!$A$6:$K$125,8,FALSE)</f>
        <v>171.89947999999998</v>
      </c>
      <c r="J12" s="85">
        <f>VLOOKUP(A12,'County Summary'!$A$6:$K$125,9,FALSE)</f>
        <v>65.302959999999999</v>
      </c>
      <c r="K12" s="85">
        <f>VLOOKUP(A12,'County Summary'!$A$6:$K$125,10,FALSE)</f>
        <v>531.27669500000002</v>
      </c>
      <c r="L12" s="86">
        <f>VLOOKUP(A12,'County Summary'!$A$6:$K$125,11,FALSE)</f>
        <v>1134.7166949999998</v>
      </c>
    </row>
    <row r="13" spans="1:12" x14ac:dyDescent="0.3">
      <c r="A13" s="87" t="s">
        <v>174</v>
      </c>
      <c r="B13" s="88" t="s">
        <v>175</v>
      </c>
      <c r="C13" s="89" t="s">
        <v>176</v>
      </c>
      <c r="D13" s="90" t="s">
        <v>177</v>
      </c>
      <c r="E13" s="83" t="str">
        <f>VLOOKUP(A13,'County Summary'!$A$6:$B$125,2,FALSE)</f>
        <v>18</v>
      </c>
      <c r="F13" s="84">
        <f>VLOOKUP(A13,'County Summary'!$A$6:$K$125,5,FALSE)</f>
        <v>0.8165</v>
      </c>
      <c r="G13" s="85">
        <f>VLOOKUP(A13,'County Summary'!$A$6:$K$125,6,FALSE)</f>
        <v>60.15992</v>
      </c>
      <c r="H13" s="85">
        <f>VLOOKUP(A13,'County Summary'!$A$6:$K$125,7,FALSE)</f>
        <v>203.13707500000001</v>
      </c>
      <c r="I13" s="85">
        <f>VLOOKUP(A13,'County Summary'!$A$6:$K$125,8,FALSE)</f>
        <v>160.11595999999997</v>
      </c>
      <c r="J13" s="85">
        <f>VLOOKUP(A13,'County Summary'!$A$6:$K$125,9,FALSE)</f>
        <v>60.15992</v>
      </c>
      <c r="K13" s="85">
        <f>VLOOKUP(A13,'County Summary'!$A$6:$K$125,10,FALSE)</f>
        <v>497.76951500000007</v>
      </c>
      <c r="L13" s="86">
        <f>VLOOKUP(A13,'County Summary'!$A$6:$K$125,11,FALSE)</f>
        <v>1060.0495149999999</v>
      </c>
    </row>
    <row r="14" spans="1:12" x14ac:dyDescent="0.3">
      <c r="A14" s="87" t="s">
        <v>82</v>
      </c>
      <c r="B14" s="88" t="s">
        <v>81</v>
      </c>
      <c r="C14" s="89" t="s">
        <v>178</v>
      </c>
      <c r="D14" s="90" t="s">
        <v>179</v>
      </c>
      <c r="E14" s="83" t="str">
        <f>VLOOKUP(A14,'County Summary'!$A$6:$B$125,2,FALSE)</f>
        <v>30460</v>
      </c>
      <c r="F14" s="84">
        <f>VLOOKUP(A14,'County Summary'!$A$6:$K$125,5,FALSE)</f>
        <v>0.94489999999999996</v>
      </c>
      <c r="G14" s="85">
        <f>VLOOKUP(A14,'County Summary'!$A$6:$K$125,6,FALSE)</f>
        <v>66.898351999999988</v>
      </c>
      <c r="H14" s="85">
        <f>VLOOKUP(A14,'County Summary'!$A$6:$K$125,7,FALSE)</f>
        <v>222.72449499999999</v>
      </c>
      <c r="I14" s="85">
        <f>VLOOKUP(A14,'County Summary'!$A$6:$K$125,8,FALSE)</f>
        <v>175.554776</v>
      </c>
      <c r="J14" s="85">
        <f>VLOOKUP(A14,'County Summary'!$A$6:$K$125,9,FALSE)</f>
        <v>66.898351999999988</v>
      </c>
      <c r="K14" s="85">
        <f>VLOOKUP(A14,'County Summary'!$A$6:$K$125,10,FALSE)</f>
        <v>541.67075899999998</v>
      </c>
      <c r="L14" s="86">
        <f>VLOOKUP(A14,'County Summary'!$A$6:$K$125,11,FALSE)</f>
        <v>1157.8787589999999</v>
      </c>
    </row>
    <row r="15" spans="1:12" x14ac:dyDescent="0.3">
      <c r="A15" s="87" t="s">
        <v>180</v>
      </c>
      <c r="B15" s="88" t="s">
        <v>181</v>
      </c>
      <c r="C15" s="89" t="s">
        <v>182</v>
      </c>
      <c r="D15" s="90" t="s">
        <v>183</v>
      </c>
      <c r="E15" s="83" t="str">
        <f>VLOOKUP(A15,'County Summary'!$A$6:$B$125,2,FALSE)</f>
        <v>18</v>
      </c>
      <c r="F15" s="84">
        <f>VLOOKUP(A15,'County Summary'!$A$6:$K$125,5,FALSE)</f>
        <v>0.8165</v>
      </c>
      <c r="G15" s="85">
        <f>VLOOKUP(A15,'County Summary'!$A$6:$K$125,6,FALSE)</f>
        <v>60.15992</v>
      </c>
      <c r="H15" s="85">
        <f>VLOOKUP(A15,'County Summary'!$A$6:$K$125,7,FALSE)</f>
        <v>203.13707500000001</v>
      </c>
      <c r="I15" s="85">
        <f>VLOOKUP(A15,'County Summary'!$A$6:$K$125,8,FALSE)</f>
        <v>160.11595999999997</v>
      </c>
      <c r="J15" s="85">
        <f>VLOOKUP(A15,'County Summary'!$A$6:$K$125,9,FALSE)</f>
        <v>60.15992</v>
      </c>
      <c r="K15" s="85">
        <f>VLOOKUP(A15,'County Summary'!$A$6:$K$125,10,FALSE)</f>
        <v>497.76951500000007</v>
      </c>
      <c r="L15" s="86">
        <f>VLOOKUP(A15,'County Summary'!$A$6:$K$125,11,FALSE)</f>
        <v>1060.0495149999999</v>
      </c>
    </row>
    <row r="16" spans="1:12" x14ac:dyDescent="0.3">
      <c r="A16" s="87" t="s">
        <v>184</v>
      </c>
      <c r="B16" s="88" t="s">
        <v>185</v>
      </c>
      <c r="C16" s="89" t="s">
        <v>186</v>
      </c>
      <c r="D16" s="90" t="s">
        <v>187</v>
      </c>
      <c r="E16" s="83" t="str">
        <f>VLOOKUP(A16,'County Summary'!$A$6:$B$125,2,FALSE)</f>
        <v>18</v>
      </c>
      <c r="F16" s="84">
        <f>VLOOKUP(A16,'County Summary'!$A$6:$K$125,5,FALSE)</f>
        <v>0.8165</v>
      </c>
      <c r="G16" s="85">
        <f>VLOOKUP(A16,'County Summary'!$A$6:$K$125,6,FALSE)</f>
        <v>60.15992</v>
      </c>
      <c r="H16" s="85">
        <f>VLOOKUP(A16,'County Summary'!$A$6:$K$125,7,FALSE)</f>
        <v>203.13707500000001</v>
      </c>
      <c r="I16" s="85">
        <f>VLOOKUP(A16,'County Summary'!$A$6:$K$125,8,FALSE)</f>
        <v>160.11595999999997</v>
      </c>
      <c r="J16" s="85">
        <f>VLOOKUP(A16,'County Summary'!$A$6:$K$125,9,FALSE)</f>
        <v>60.15992</v>
      </c>
      <c r="K16" s="85">
        <f>VLOOKUP(A16,'County Summary'!$A$6:$K$125,10,FALSE)</f>
        <v>497.76951500000007</v>
      </c>
      <c r="L16" s="86">
        <f>VLOOKUP(A16,'County Summary'!$A$6:$K$125,11,FALSE)</f>
        <v>1060.0495149999999</v>
      </c>
    </row>
    <row r="17" spans="1:12" x14ac:dyDescent="0.3">
      <c r="A17" s="87" t="s">
        <v>188</v>
      </c>
      <c r="B17" s="88" t="s">
        <v>189</v>
      </c>
      <c r="C17" s="89" t="s">
        <v>190</v>
      </c>
      <c r="D17" s="90" t="s">
        <v>191</v>
      </c>
      <c r="E17" s="83" t="str">
        <f>VLOOKUP(A17,'County Summary'!$A$6:$B$125,2,FALSE)</f>
        <v>18</v>
      </c>
      <c r="F17" s="84">
        <f>VLOOKUP(A17,'County Summary'!$A$6:$K$125,5,FALSE)</f>
        <v>0.8165</v>
      </c>
      <c r="G17" s="85">
        <f>VLOOKUP(A17,'County Summary'!$A$6:$K$125,6,FALSE)</f>
        <v>60.15992</v>
      </c>
      <c r="H17" s="85">
        <f>VLOOKUP(A17,'County Summary'!$A$6:$K$125,7,FALSE)</f>
        <v>203.13707500000001</v>
      </c>
      <c r="I17" s="85">
        <f>VLOOKUP(A17,'County Summary'!$A$6:$K$125,8,FALSE)</f>
        <v>160.11595999999997</v>
      </c>
      <c r="J17" s="85">
        <f>VLOOKUP(A17,'County Summary'!$A$6:$K$125,9,FALSE)</f>
        <v>60.15992</v>
      </c>
      <c r="K17" s="85">
        <f>VLOOKUP(A17,'County Summary'!$A$6:$K$125,10,FALSE)</f>
        <v>497.76951500000007</v>
      </c>
      <c r="L17" s="86">
        <f>VLOOKUP(A17,'County Summary'!$A$6:$K$125,11,FALSE)</f>
        <v>1060.0495149999999</v>
      </c>
    </row>
    <row r="18" spans="1:12" x14ac:dyDescent="0.3">
      <c r="A18" s="80" t="s">
        <v>40</v>
      </c>
      <c r="B18" s="81" t="s">
        <v>39</v>
      </c>
      <c r="C18" s="82" t="s">
        <v>192</v>
      </c>
      <c r="D18" s="83" t="s">
        <v>193</v>
      </c>
      <c r="E18" s="83" t="str">
        <f>VLOOKUP(A18,'County Summary'!$A$6:$B$125,2,FALSE)</f>
        <v>14540</v>
      </c>
      <c r="F18" s="92">
        <f>VLOOKUP(A18,'County Summary'!$A$6:$K$125,5,FALSE)</f>
        <v>0.86570000000000003</v>
      </c>
      <c r="G18" s="93">
        <f>VLOOKUP(A18,'County Summary'!$A$6:$K$125,6,FALSE)</f>
        <v>62.741935999999995</v>
      </c>
      <c r="H18" s="93">
        <f>VLOOKUP(A18,'County Summary'!$A$6:$K$125,7,FALSE)</f>
        <v>210.64253500000001</v>
      </c>
      <c r="I18" s="93">
        <f>VLOOKUP(A18,'County Summary'!$A$6:$K$125,8,FALSE)</f>
        <v>166.031768</v>
      </c>
      <c r="J18" s="93">
        <f>VLOOKUP(A18,'County Summary'!$A$6:$K$125,9,FALSE)</f>
        <v>62.741935999999995</v>
      </c>
      <c r="K18" s="93">
        <f>VLOOKUP(A18,'County Summary'!$A$6:$K$125,10,FALSE)</f>
        <v>514.59148700000003</v>
      </c>
      <c r="L18" s="94">
        <f>VLOOKUP(A18,'County Summary'!$A$6:$K$125,11,FALSE)</f>
        <v>1097.5354869999999</v>
      </c>
    </row>
    <row r="19" spans="1:12" x14ac:dyDescent="0.3">
      <c r="A19" s="80" t="s">
        <v>109</v>
      </c>
      <c r="B19" s="81" t="s">
        <v>108</v>
      </c>
      <c r="C19" s="82" t="s">
        <v>194</v>
      </c>
      <c r="D19" s="83" t="s">
        <v>195</v>
      </c>
      <c r="E19" s="83" t="str">
        <f>VLOOKUP(A19,'County Summary'!$A$6:$B$125,2,FALSE)</f>
        <v>36980</v>
      </c>
      <c r="F19" s="92">
        <f>VLOOKUP(A19,'County Summary'!$A$6:$K$125,5,FALSE)</f>
        <v>0.90180000000000005</v>
      </c>
      <c r="G19" s="93">
        <f>VLOOKUP(A19,'County Summary'!$A$6:$K$125,6,FALSE)</f>
        <v>64.636464000000004</v>
      </c>
      <c r="H19" s="93">
        <f>VLOOKUP(A19,'County Summary'!$A$6:$K$125,7,FALSE)</f>
        <v>216.14958999999999</v>
      </c>
      <c r="I19" s="93">
        <f>VLOOKUP(A19,'County Summary'!$A$6:$K$125,8,FALSE)</f>
        <v>170.372432</v>
      </c>
      <c r="J19" s="93">
        <f>VLOOKUP(A19,'County Summary'!$A$6:$K$125,9,FALSE)</f>
        <v>64.636464000000004</v>
      </c>
      <c r="K19" s="93">
        <f>VLOOKUP(A19,'County Summary'!$A$6:$K$125,10,FALSE)</f>
        <v>526.934438</v>
      </c>
      <c r="L19" s="94">
        <f>VLOOKUP(A19,'County Summary'!$A$6:$K$125,11,FALSE)</f>
        <v>1125.040438</v>
      </c>
    </row>
    <row r="20" spans="1:12" x14ac:dyDescent="0.3">
      <c r="A20" s="87" t="s">
        <v>121</v>
      </c>
      <c r="B20" s="88" t="s">
        <v>120</v>
      </c>
      <c r="C20" s="89" t="s">
        <v>196</v>
      </c>
      <c r="D20" s="90">
        <v>7101035610</v>
      </c>
      <c r="E20" s="83" t="str">
        <f>VLOOKUP(A20,'County Summary'!$A$6:$B$125,2,FALSE)</f>
        <v>37140</v>
      </c>
      <c r="F20" s="84">
        <f>VLOOKUP(A20,'County Summary'!$A$6:$K$125,5,FALSE)</f>
        <v>0.86380000000000001</v>
      </c>
      <c r="G20" s="85">
        <f>VLOOKUP(A20,'County Summary'!$A$6:$K$125,6,FALSE)</f>
        <v>62.642223999999999</v>
      </c>
      <c r="H20" s="85">
        <f>VLOOKUP(A20,'County Summary'!$A$6:$K$125,7,FALSE)</f>
        <v>210.35269</v>
      </c>
      <c r="I20" s="85">
        <f>VLOOKUP(A20,'County Summary'!$A$6:$K$125,8,FALSE)</f>
        <v>165.80331200000001</v>
      </c>
      <c r="J20" s="85">
        <f>VLOOKUP(A20,'County Summary'!$A$6:$K$125,9,FALSE)</f>
        <v>62.642223999999999</v>
      </c>
      <c r="K20" s="85">
        <f>VLOOKUP(A20,'County Summary'!$A$6:$K$125,10,FALSE)</f>
        <v>513.94185800000002</v>
      </c>
      <c r="L20" s="86">
        <f>VLOOKUP(A20,'County Summary'!$A$6:$K$125,11,FALSE)</f>
        <v>1096.0878579999999</v>
      </c>
    </row>
    <row r="21" spans="1:12" x14ac:dyDescent="0.3">
      <c r="A21" s="87" t="s">
        <v>197</v>
      </c>
      <c r="B21" s="88" t="s">
        <v>198</v>
      </c>
      <c r="C21" s="89" t="s">
        <v>199</v>
      </c>
      <c r="D21" s="90" t="s">
        <v>200</v>
      </c>
      <c r="E21" s="83" t="str">
        <f>VLOOKUP(A21,'County Summary'!$A$6:$B$125,2,FALSE)</f>
        <v>18</v>
      </c>
      <c r="F21" s="84">
        <f>VLOOKUP(A21,'County Summary'!$A$6:$K$125,5,FALSE)</f>
        <v>0.8165</v>
      </c>
      <c r="G21" s="85">
        <f>VLOOKUP(A21,'County Summary'!$A$6:$K$125,6,FALSE)</f>
        <v>60.15992</v>
      </c>
      <c r="H21" s="85">
        <f>VLOOKUP(A21,'County Summary'!$A$6:$K$125,7,FALSE)</f>
        <v>203.13707500000001</v>
      </c>
      <c r="I21" s="85">
        <f>VLOOKUP(A21,'County Summary'!$A$6:$K$125,8,FALSE)</f>
        <v>160.11595999999997</v>
      </c>
      <c r="J21" s="85">
        <f>VLOOKUP(A21,'County Summary'!$A$6:$K$125,9,FALSE)</f>
        <v>60.15992</v>
      </c>
      <c r="K21" s="85">
        <f>VLOOKUP(A21,'County Summary'!$A$6:$K$125,10,FALSE)</f>
        <v>497.76951500000007</v>
      </c>
      <c r="L21" s="86">
        <f>VLOOKUP(A21,'County Summary'!$A$6:$K$125,11,FALSE)</f>
        <v>1060.0495149999999</v>
      </c>
    </row>
    <row r="22" spans="1:12" x14ac:dyDescent="0.3">
      <c r="A22" s="87" t="s">
        <v>57</v>
      </c>
      <c r="B22" s="88" t="s">
        <v>56</v>
      </c>
      <c r="C22" s="89" t="s">
        <v>201</v>
      </c>
      <c r="D22" s="90" t="s">
        <v>202</v>
      </c>
      <c r="E22" s="83" t="str">
        <f>VLOOKUP(A22,'County Summary'!$A$6:$B$125,2,FALSE)</f>
        <v>17300</v>
      </c>
      <c r="F22" s="84">
        <f>VLOOKUP(A22,'County Summary'!$A$6:$K$125,5,FALSE)</f>
        <v>0.83169999999999999</v>
      </c>
      <c r="G22" s="85">
        <f>VLOOKUP(A22,'County Summary'!$A$6:$K$125,6,FALSE)</f>
        <v>60.957616000000002</v>
      </c>
      <c r="H22" s="85">
        <f>VLOOKUP(A22,'County Summary'!$A$6:$K$125,7,FALSE)</f>
        <v>205.45583500000001</v>
      </c>
      <c r="I22" s="85">
        <f>VLOOKUP(A22,'County Summary'!$A$6:$K$125,8,FALSE)</f>
        <v>161.94360799999998</v>
      </c>
      <c r="J22" s="85">
        <f>VLOOKUP(A22,'County Summary'!$A$6:$K$125,9,FALSE)</f>
        <v>60.957616000000002</v>
      </c>
      <c r="K22" s="85">
        <f>VLOOKUP(A22,'County Summary'!$A$6:$K$125,10,FALSE)</f>
        <v>502.96654699999999</v>
      </c>
      <c r="L22" s="86">
        <f>VLOOKUP(A22,'County Summary'!$A$6:$K$125,11,FALSE)</f>
        <v>1071.630547</v>
      </c>
    </row>
    <row r="23" spans="1:12" x14ac:dyDescent="0.3">
      <c r="A23" s="87" t="s">
        <v>67</v>
      </c>
      <c r="B23" s="88" t="s">
        <v>66</v>
      </c>
      <c r="C23" s="89" t="s">
        <v>203</v>
      </c>
      <c r="D23" s="90" t="s">
        <v>204</v>
      </c>
      <c r="E23" s="83" t="s">
        <v>320</v>
      </c>
      <c r="F23" s="84">
        <v>0.82699999999999996</v>
      </c>
      <c r="G23" s="85">
        <v>60.71096</v>
      </c>
      <c r="H23" s="85">
        <v>204.73885000000001</v>
      </c>
      <c r="I23" s="85">
        <v>161.37847999999997</v>
      </c>
      <c r="J23" s="85">
        <v>60.71096</v>
      </c>
      <c r="K23" s="85">
        <v>501.35956999999996</v>
      </c>
      <c r="L23" s="86">
        <v>1068.0495699999999</v>
      </c>
    </row>
    <row r="24" spans="1:12" x14ac:dyDescent="0.3">
      <c r="A24" s="87" t="s">
        <v>205</v>
      </c>
      <c r="B24" s="88" t="s">
        <v>206</v>
      </c>
      <c r="C24" s="89" t="s">
        <v>207</v>
      </c>
      <c r="D24" s="90">
        <v>44103018</v>
      </c>
      <c r="E24" s="83" t="str">
        <f>VLOOKUP(A24,'County Summary'!$A$6:$B$125,2,FALSE)</f>
        <v>18</v>
      </c>
      <c r="F24" s="84">
        <f>VLOOKUP(A24,'County Summary'!$A$6:$K$125,5,FALSE)</f>
        <v>0.8165</v>
      </c>
      <c r="G24" s="85">
        <f>VLOOKUP(A24,'County Summary'!$A$6:$K$125,6,FALSE)</f>
        <v>60.15992</v>
      </c>
      <c r="H24" s="85">
        <f>VLOOKUP(A24,'County Summary'!$A$6:$K$125,7,FALSE)</f>
        <v>203.13707500000001</v>
      </c>
      <c r="I24" s="85">
        <f>VLOOKUP(A24,'County Summary'!$A$6:$K$125,8,FALSE)</f>
        <v>160.11595999999997</v>
      </c>
      <c r="J24" s="85">
        <f>VLOOKUP(A24,'County Summary'!$A$6:$K$125,9,FALSE)</f>
        <v>60.15992</v>
      </c>
      <c r="K24" s="85">
        <f>VLOOKUP(A24,'County Summary'!$A$6:$K$125,10,FALSE)</f>
        <v>497.76951500000007</v>
      </c>
      <c r="L24" s="86">
        <f>VLOOKUP(A24,'County Summary'!$A$6:$K$125,11,FALSE)</f>
        <v>1060.0495149999999</v>
      </c>
    </row>
    <row r="25" spans="1:12" x14ac:dyDescent="0.3">
      <c r="A25" s="87" t="s">
        <v>53</v>
      </c>
      <c r="B25" s="88" t="s">
        <v>52</v>
      </c>
      <c r="C25" s="89" t="s">
        <v>208</v>
      </c>
      <c r="D25" s="90" t="s">
        <v>209</v>
      </c>
      <c r="E25" s="83" t="str">
        <f>VLOOKUP(A25,'County Summary'!$A$6:$B$125,2,FALSE)</f>
        <v>17140</v>
      </c>
      <c r="F25" s="84">
        <f>VLOOKUP(A25,'County Summary'!$A$6:$K$125,5,FALSE)</f>
        <v>0.95230000000000004</v>
      </c>
      <c r="G25" s="85">
        <f>VLOOKUP(A25,'County Summary'!$A$6:$K$125,6,FALSE)</f>
        <v>67.286704</v>
      </c>
      <c r="H25" s="85">
        <f>VLOOKUP(A25,'County Summary'!$A$6:$K$125,7,FALSE)</f>
        <v>223.853365</v>
      </c>
      <c r="I25" s="85">
        <f>VLOOKUP(A25,'County Summary'!$A$6:$K$125,8,FALSE)</f>
        <v>176.44455199999999</v>
      </c>
      <c r="J25" s="85">
        <f>VLOOKUP(A25,'County Summary'!$A$6:$K$125,9,FALSE)</f>
        <v>67.286704</v>
      </c>
      <c r="K25" s="85">
        <f>VLOOKUP(A25,'County Summary'!$A$6:$K$125,10,FALSE)</f>
        <v>544.20089300000006</v>
      </c>
      <c r="L25" s="86">
        <f>VLOOKUP(A25,'County Summary'!$A$6:$K$125,11,FALSE)</f>
        <v>1163.516893</v>
      </c>
    </row>
    <row r="26" spans="1:12" x14ac:dyDescent="0.3">
      <c r="A26" s="87" t="s">
        <v>210</v>
      </c>
      <c r="B26" s="88" t="s">
        <v>211</v>
      </c>
      <c r="C26" s="89" t="s">
        <v>212</v>
      </c>
      <c r="D26" s="90" t="s">
        <v>213</v>
      </c>
      <c r="E26" s="83" t="str">
        <f>VLOOKUP(A26,'County Summary'!$A$6:$B$125,2,FALSE)</f>
        <v>18</v>
      </c>
      <c r="F26" s="84">
        <f>VLOOKUP(A26,'County Summary'!$A$6:$K$125,5,FALSE)</f>
        <v>0.8165</v>
      </c>
      <c r="G26" s="85">
        <f>VLOOKUP(A26,'County Summary'!$A$6:$K$125,6,FALSE)</f>
        <v>60.15992</v>
      </c>
      <c r="H26" s="85">
        <f>VLOOKUP(A26,'County Summary'!$A$6:$K$125,7,FALSE)</f>
        <v>203.13707500000001</v>
      </c>
      <c r="I26" s="85">
        <f>VLOOKUP(A26,'County Summary'!$A$6:$K$125,8,FALSE)</f>
        <v>160.11595999999997</v>
      </c>
      <c r="J26" s="85">
        <f>VLOOKUP(A26,'County Summary'!$A$6:$K$125,9,FALSE)</f>
        <v>60.15992</v>
      </c>
      <c r="K26" s="85">
        <f>VLOOKUP(A26,'County Summary'!$A$6:$K$125,10,FALSE)</f>
        <v>497.76951500000007</v>
      </c>
      <c r="L26" s="86">
        <f>VLOOKUP(A26,'County Summary'!$A$6:$K$125,11,FALSE)</f>
        <v>1060.0495149999999</v>
      </c>
    </row>
    <row r="27" spans="1:12" x14ac:dyDescent="0.3">
      <c r="A27" s="87" t="s">
        <v>210</v>
      </c>
      <c r="B27" s="88" t="s">
        <v>211</v>
      </c>
      <c r="C27" s="89" t="s">
        <v>214</v>
      </c>
      <c r="D27" s="90" t="s">
        <v>215</v>
      </c>
      <c r="E27" s="83" t="str">
        <f>VLOOKUP(A27,'County Summary'!$A$6:$B$125,2,FALSE)</f>
        <v>18</v>
      </c>
      <c r="F27" s="84">
        <f>VLOOKUP(A27,'County Summary'!$A$6:$K$125,5,FALSE)</f>
        <v>0.8165</v>
      </c>
      <c r="G27" s="85">
        <f>VLOOKUP(A27,'County Summary'!$A$6:$K$125,6,FALSE)</f>
        <v>60.15992</v>
      </c>
      <c r="H27" s="85">
        <f>VLOOKUP(A27,'County Summary'!$A$6:$K$125,7,FALSE)</f>
        <v>203.13707500000001</v>
      </c>
      <c r="I27" s="85">
        <f>VLOOKUP(A27,'County Summary'!$A$6:$K$125,8,FALSE)</f>
        <v>160.11595999999997</v>
      </c>
      <c r="J27" s="85">
        <f>VLOOKUP(A27,'County Summary'!$A$6:$K$125,9,FALSE)</f>
        <v>60.15992</v>
      </c>
      <c r="K27" s="85">
        <f>VLOOKUP(A27,'County Summary'!$A$6:$K$125,10,FALSE)</f>
        <v>497.76951500000007</v>
      </c>
      <c r="L27" s="86">
        <f>VLOOKUP(A27,'County Summary'!$A$6:$K$125,11,FALSE)</f>
        <v>1060.0495149999999</v>
      </c>
    </row>
    <row r="28" spans="1:12" x14ac:dyDescent="0.3">
      <c r="A28" s="87" t="s">
        <v>101</v>
      </c>
      <c r="B28" s="88" t="s">
        <v>100</v>
      </c>
      <c r="C28" s="89" t="s">
        <v>216</v>
      </c>
      <c r="D28" s="90" t="s">
        <v>217</v>
      </c>
      <c r="E28" s="83" t="str">
        <f>VLOOKUP(A28,'County Summary'!$A$6:$B$125,2,FALSE)</f>
        <v>31140</v>
      </c>
      <c r="F28" s="84">
        <f>VLOOKUP(A28,'County Summary'!$A$6:$K$125,5,FALSE)</f>
        <v>0.91449999999999998</v>
      </c>
      <c r="G28" s="85">
        <f>VLOOKUP(A28,'County Summary'!$A$6:$K$125,6,FALSE)</f>
        <v>65.302959999999999</v>
      </c>
      <c r="H28" s="85">
        <f>VLOOKUP(A28,'County Summary'!$A$6:$K$125,7,FALSE)</f>
        <v>218.086975</v>
      </c>
      <c r="I28" s="85">
        <f>VLOOKUP(A28,'County Summary'!$A$6:$K$125,8,FALSE)</f>
        <v>171.89947999999998</v>
      </c>
      <c r="J28" s="85">
        <f>VLOOKUP(A28,'County Summary'!$A$6:$K$125,9,FALSE)</f>
        <v>65.302959999999999</v>
      </c>
      <c r="K28" s="85">
        <f>VLOOKUP(A28,'County Summary'!$A$6:$K$125,10,FALSE)</f>
        <v>531.27669500000002</v>
      </c>
      <c r="L28" s="86">
        <f>VLOOKUP(A28,'County Summary'!$A$6:$K$125,11,FALSE)</f>
        <v>1134.7166949999998</v>
      </c>
    </row>
    <row r="29" spans="1:12" x14ac:dyDescent="0.3">
      <c r="A29" s="80" t="s">
        <v>218</v>
      </c>
      <c r="B29" s="81" t="s">
        <v>219</v>
      </c>
      <c r="C29" s="82" t="s">
        <v>220</v>
      </c>
      <c r="D29" s="83" t="s">
        <v>221</v>
      </c>
      <c r="E29" s="83" t="str">
        <f>VLOOKUP(A29,'County Summary'!$A$6:$B$125,2,FALSE)</f>
        <v>18</v>
      </c>
      <c r="F29" s="92">
        <f>VLOOKUP(A29,'County Summary'!$A$6:$K$125,5,FALSE)</f>
        <v>0.8165</v>
      </c>
      <c r="G29" s="93">
        <f>VLOOKUP(A29,'County Summary'!$A$6:$K$125,6,FALSE)</f>
        <v>60.15992</v>
      </c>
      <c r="H29" s="93">
        <f>VLOOKUP(A29,'County Summary'!$A$6:$K$125,7,FALSE)</f>
        <v>203.13707500000001</v>
      </c>
      <c r="I29" s="93">
        <f>VLOOKUP(A29,'County Summary'!$A$6:$K$125,8,FALSE)</f>
        <v>160.11595999999997</v>
      </c>
      <c r="J29" s="93">
        <f>VLOOKUP(A29,'County Summary'!$A$6:$K$125,9,FALSE)</f>
        <v>60.15992</v>
      </c>
      <c r="K29" s="93">
        <f>VLOOKUP(A29,'County Summary'!$A$6:$K$125,10,FALSE)</f>
        <v>497.76951500000007</v>
      </c>
      <c r="L29" s="94">
        <f>VLOOKUP(A29,'County Summary'!$A$6:$K$125,11,FALSE)</f>
        <v>1060.0495149999999</v>
      </c>
    </row>
    <row r="30" spans="1:12" x14ac:dyDescent="0.3">
      <c r="F30" s="95"/>
      <c r="G30" s="95"/>
      <c r="H30" s="95"/>
      <c r="I30" s="95"/>
      <c r="J30" s="95"/>
      <c r="K30" s="95"/>
      <c r="L30" s="95"/>
    </row>
    <row r="31" spans="1:12" x14ac:dyDescent="0.3">
      <c r="E31" s="72"/>
      <c r="G31" s="72"/>
      <c r="H31" s="72" t="s">
        <v>26</v>
      </c>
      <c r="I31" s="72"/>
      <c r="J31" s="72"/>
    </row>
    <row r="32" spans="1:12" x14ac:dyDescent="0.3">
      <c r="E32" s="72"/>
      <c r="G32" s="72"/>
      <c r="H32" s="72" t="s">
        <v>26</v>
      </c>
      <c r="I32" s="72"/>
      <c r="J32" s="72"/>
    </row>
    <row r="33" spans="8:8" s="72" customFormat="1" x14ac:dyDescent="0.3">
      <c r="H33" s="72" t="s">
        <v>26</v>
      </c>
    </row>
  </sheetData>
  <autoFilter ref="A5:L29" xr:uid="{449B3C7A-0DB1-427E-8136-1EFCABA13238}">
    <sortState xmlns:xlrd2="http://schemas.microsoft.com/office/spreadsheetml/2017/richdata2" ref="A6:L29">
      <sortCondition ref="C5:C29"/>
    </sortState>
  </autoFilter>
  <mergeCells count="1">
    <mergeCell ref="A4:L4"/>
  </mergeCells>
  <printOptions horizontalCentered="1"/>
  <pageMargins left="0.2" right="0.2" top="0.5" bottom="0.5" header="0.4" footer="0.5"/>
  <pageSetup scale="81" orientation="landscape" r:id="rId1"/>
  <headerFooter alignWithMargins="0">
    <oddFooter>&amp;L&amp;"Cambria,Regular"Prepared by Myers and Stauffer LC, &amp;D&amp;R&amp;"Cambria,Regular"Page &amp;P of &amp;N</oddFooter>
  </headerFooter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A573-CDE1-453F-B07A-BA8444CF3D48}">
  <sheetPr>
    <pageSetUpPr fitToPage="1"/>
  </sheetPr>
  <dimension ref="A1:K129"/>
  <sheetViews>
    <sheetView showWhiteSpace="0" topLeftCell="A111" zoomScaleNormal="100" zoomScalePageLayoutView="115" workbookViewId="0">
      <selection activeCell="F12" sqref="F12"/>
    </sheetView>
  </sheetViews>
  <sheetFormatPr defaultRowHeight="12.5" x14ac:dyDescent="0.25"/>
  <cols>
    <col min="1" max="1" width="9.7265625" style="61" bestFit="1" customWidth="1"/>
    <col min="2" max="2" width="7.453125" style="61" customWidth="1"/>
    <col min="3" max="3" width="11.1796875" style="8" bestFit="1" customWidth="1"/>
    <col min="4" max="4" width="9.26953125" style="8" customWidth="1"/>
    <col min="5" max="5" width="11.81640625" style="8" customWidth="1"/>
    <col min="6" max="6" width="10.7265625" style="8" customWidth="1"/>
    <col min="7" max="7" width="10.453125" style="8" customWidth="1"/>
    <col min="8" max="8" width="10" style="8" customWidth="1"/>
    <col min="9" max="9" width="10.26953125" style="8" customWidth="1"/>
    <col min="10" max="10" width="11" style="8" customWidth="1"/>
    <col min="11" max="11" width="10.54296875" style="8" bestFit="1" customWidth="1"/>
    <col min="12" max="253" width="9.1796875" style="8"/>
    <col min="254" max="254" width="9.7265625" style="8" bestFit="1" customWidth="1"/>
    <col min="255" max="255" width="7.453125" style="8" customWidth="1"/>
    <col min="256" max="256" width="11.1796875" style="8" bestFit="1" customWidth="1"/>
    <col min="257" max="257" width="9.26953125" style="8" customWidth="1"/>
    <col min="258" max="258" width="11.81640625" style="8" customWidth="1"/>
    <col min="259" max="259" width="10.7265625" style="8" customWidth="1"/>
    <col min="260" max="260" width="10.453125" style="8" customWidth="1"/>
    <col min="261" max="261" width="10" style="8" customWidth="1"/>
    <col min="262" max="262" width="10.26953125" style="8" customWidth="1"/>
    <col min="263" max="263" width="11" style="8" customWidth="1"/>
    <col min="264" max="264" width="10.54296875" style="8" bestFit="1" customWidth="1"/>
    <col min="265" max="509" width="9.1796875" style="8"/>
    <col min="510" max="510" width="9.7265625" style="8" bestFit="1" customWidth="1"/>
    <col min="511" max="511" width="7.453125" style="8" customWidth="1"/>
    <col min="512" max="512" width="11.1796875" style="8" bestFit="1" customWidth="1"/>
    <col min="513" max="513" width="9.26953125" style="8" customWidth="1"/>
    <col min="514" max="514" width="11.81640625" style="8" customWidth="1"/>
    <col min="515" max="515" width="10.7265625" style="8" customWidth="1"/>
    <col min="516" max="516" width="10.453125" style="8" customWidth="1"/>
    <col min="517" max="517" width="10" style="8" customWidth="1"/>
    <col min="518" max="518" width="10.26953125" style="8" customWidth="1"/>
    <col min="519" max="519" width="11" style="8" customWidth="1"/>
    <col min="520" max="520" width="10.54296875" style="8" bestFit="1" customWidth="1"/>
    <col min="521" max="765" width="9.1796875" style="8"/>
    <col min="766" max="766" width="9.7265625" style="8" bestFit="1" customWidth="1"/>
    <col min="767" max="767" width="7.453125" style="8" customWidth="1"/>
    <col min="768" max="768" width="11.1796875" style="8" bestFit="1" customWidth="1"/>
    <col min="769" max="769" width="9.26953125" style="8" customWidth="1"/>
    <col min="770" max="770" width="11.81640625" style="8" customWidth="1"/>
    <col min="771" max="771" width="10.7265625" style="8" customWidth="1"/>
    <col min="772" max="772" width="10.453125" style="8" customWidth="1"/>
    <col min="773" max="773" width="10" style="8" customWidth="1"/>
    <col min="774" max="774" width="10.26953125" style="8" customWidth="1"/>
    <col min="775" max="775" width="11" style="8" customWidth="1"/>
    <col min="776" max="776" width="10.54296875" style="8" bestFit="1" customWidth="1"/>
    <col min="777" max="1021" width="9.1796875" style="8"/>
    <col min="1022" max="1022" width="9.7265625" style="8" bestFit="1" customWidth="1"/>
    <col min="1023" max="1023" width="7.453125" style="8" customWidth="1"/>
    <col min="1024" max="1024" width="11.1796875" style="8" bestFit="1" customWidth="1"/>
    <col min="1025" max="1025" width="9.26953125" style="8" customWidth="1"/>
    <col min="1026" max="1026" width="11.81640625" style="8" customWidth="1"/>
    <col min="1027" max="1027" width="10.7265625" style="8" customWidth="1"/>
    <col min="1028" max="1028" width="10.453125" style="8" customWidth="1"/>
    <col min="1029" max="1029" width="10" style="8" customWidth="1"/>
    <col min="1030" max="1030" width="10.26953125" style="8" customWidth="1"/>
    <col min="1031" max="1031" width="11" style="8" customWidth="1"/>
    <col min="1032" max="1032" width="10.54296875" style="8" bestFit="1" customWidth="1"/>
    <col min="1033" max="1277" width="9.1796875" style="8"/>
    <col min="1278" max="1278" width="9.7265625" style="8" bestFit="1" customWidth="1"/>
    <col min="1279" max="1279" width="7.453125" style="8" customWidth="1"/>
    <col min="1280" max="1280" width="11.1796875" style="8" bestFit="1" customWidth="1"/>
    <col min="1281" max="1281" width="9.26953125" style="8" customWidth="1"/>
    <col min="1282" max="1282" width="11.81640625" style="8" customWidth="1"/>
    <col min="1283" max="1283" width="10.7265625" style="8" customWidth="1"/>
    <col min="1284" max="1284" width="10.453125" style="8" customWidth="1"/>
    <col min="1285" max="1285" width="10" style="8" customWidth="1"/>
    <col min="1286" max="1286" width="10.26953125" style="8" customWidth="1"/>
    <col min="1287" max="1287" width="11" style="8" customWidth="1"/>
    <col min="1288" max="1288" width="10.54296875" style="8" bestFit="1" customWidth="1"/>
    <col min="1289" max="1533" width="9.1796875" style="8"/>
    <col min="1534" max="1534" width="9.7265625" style="8" bestFit="1" customWidth="1"/>
    <col min="1535" max="1535" width="7.453125" style="8" customWidth="1"/>
    <col min="1536" max="1536" width="11.1796875" style="8" bestFit="1" customWidth="1"/>
    <col min="1537" max="1537" width="9.26953125" style="8" customWidth="1"/>
    <col min="1538" max="1538" width="11.81640625" style="8" customWidth="1"/>
    <col min="1539" max="1539" width="10.7265625" style="8" customWidth="1"/>
    <col min="1540" max="1540" width="10.453125" style="8" customWidth="1"/>
    <col min="1541" max="1541" width="10" style="8" customWidth="1"/>
    <col min="1542" max="1542" width="10.26953125" style="8" customWidth="1"/>
    <col min="1543" max="1543" width="11" style="8" customWidth="1"/>
    <col min="1544" max="1544" width="10.54296875" style="8" bestFit="1" customWidth="1"/>
    <col min="1545" max="1789" width="9.1796875" style="8"/>
    <col min="1790" max="1790" width="9.7265625" style="8" bestFit="1" customWidth="1"/>
    <col min="1791" max="1791" width="7.453125" style="8" customWidth="1"/>
    <col min="1792" max="1792" width="11.1796875" style="8" bestFit="1" customWidth="1"/>
    <col min="1793" max="1793" width="9.26953125" style="8" customWidth="1"/>
    <col min="1794" max="1794" width="11.81640625" style="8" customWidth="1"/>
    <col min="1795" max="1795" width="10.7265625" style="8" customWidth="1"/>
    <col min="1796" max="1796" width="10.453125" style="8" customWidth="1"/>
    <col min="1797" max="1797" width="10" style="8" customWidth="1"/>
    <col min="1798" max="1798" width="10.26953125" style="8" customWidth="1"/>
    <col min="1799" max="1799" width="11" style="8" customWidth="1"/>
    <col min="1800" max="1800" width="10.54296875" style="8" bestFit="1" customWidth="1"/>
    <col min="1801" max="2045" width="9.1796875" style="8"/>
    <col min="2046" max="2046" width="9.7265625" style="8" bestFit="1" customWidth="1"/>
    <col min="2047" max="2047" width="7.453125" style="8" customWidth="1"/>
    <col min="2048" max="2048" width="11.1796875" style="8" bestFit="1" customWidth="1"/>
    <col min="2049" max="2049" width="9.26953125" style="8" customWidth="1"/>
    <col min="2050" max="2050" width="11.81640625" style="8" customWidth="1"/>
    <col min="2051" max="2051" width="10.7265625" style="8" customWidth="1"/>
    <col min="2052" max="2052" width="10.453125" style="8" customWidth="1"/>
    <col min="2053" max="2053" width="10" style="8" customWidth="1"/>
    <col min="2054" max="2054" width="10.26953125" style="8" customWidth="1"/>
    <col min="2055" max="2055" width="11" style="8" customWidth="1"/>
    <col min="2056" max="2056" width="10.54296875" style="8" bestFit="1" customWidth="1"/>
    <col min="2057" max="2301" width="9.1796875" style="8"/>
    <col min="2302" max="2302" width="9.7265625" style="8" bestFit="1" customWidth="1"/>
    <col min="2303" max="2303" width="7.453125" style="8" customWidth="1"/>
    <col min="2304" max="2304" width="11.1796875" style="8" bestFit="1" customWidth="1"/>
    <col min="2305" max="2305" width="9.26953125" style="8" customWidth="1"/>
    <col min="2306" max="2306" width="11.81640625" style="8" customWidth="1"/>
    <col min="2307" max="2307" width="10.7265625" style="8" customWidth="1"/>
    <col min="2308" max="2308" width="10.453125" style="8" customWidth="1"/>
    <col min="2309" max="2309" width="10" style="8" customWidth="1"/>
    <col min="2310" max="2310" width="10.26953125" style="8" customWidth="1"/>
    <col min="2311" max="2311" width="11" style="8" customWidth="1"/>
    <col min="2312" max="2312" width="10.54296875" style="8" bestFit="1" customWidth="1"/>
    <col min="2313" max="2557" width="9.1796875" style="8"/>
    <col min="2558" max="2558" width="9.7265625" style="8" bestFit="1" customWidth="1"/>
    <col min="2559" max="2559" width="7.453125" style="8" customWidth="1"/>
    <col min="2560" max="2560" width="11.1796875" style="8" bestFit="1" customWidth="1"/>
    <col min="2561" max="2561" width="9.26953125" style="8" customWidth="1"/>
    <col min="2562" max="2562" width="11.81640625" style="8" customWidth="1"/>
    <col min="2563" max="2563" width="10.7265625" style="8" customWidth="1"/>
    <col min="2564" max="2564" width="10.453125" style="8" customWidth="1"/>
    <col min="2565" max="2565" width="10" style="8" customWidth="1"/>
    <col min="2566" max="2566" width="10.26953125" style="8" customWidth="1"/>
    <col min="2567" max="2567" width="11" style="8" customWidth="1"/>
    <col min="2568" max="2568" width="10.54296875" style="8" bestFit="1" customWidth="1"/>
    <col min="2569" max="2813" width="9.1796875" style="8"/>
    <col min="2814" max="2814" width="9.7265625" style="8" bestFit="1" customWidth="1"/>
    <col min="2815" max="2815" width="7.453125" style="8" customWidth="1"/>
    <col min="2816" max="2816" width="11.1796875" style="8" bestFit="1" customWidth="1"/>
    <col min="2817" max="2817" width="9.26953125" style="8" customWidth="1"/>
    <col min="2818" max="2818" width="11.81640625" style="8" customWidth="1"/>
    <col min="2819" max="2819" width="10.7265625" style="8" customWidth="1"/>
    <col min="2820" max="2820" width="10.453125" style="8" customWidth="1"/>
    <col min="2821" max="2821" width="10" style="8" customWidth="1"/>
    <col min="2822" max="2822" width="10.26953125" style="8" customWidth="1"/>
    <col min="2823" max="2823" width="11" style="8" customWidth="1"/>
    <col min="2824" max="2824" width="10.54296875" style="8" bestFit="1" customWidth="1"/>
    <col min="2825" max="3069" width="9.1796875" style="8"/>
    <col min="3070" max="3070" width="9.7265625" style="8" bestFit="1" customWidth="1"/>
    <col min="3071" max="3071" width="7.453125" style="8" customWidth="1"/>
    <col min="3072" max="3072" width="11.1796875" style="8" bestFit="1" customWidth="1"/>
    <col min="3073" max="3073" width="9.26953125" style="8" customWidth="1"/>
    <col min="3074" max="3074" width="11.81640625" style="8" customWidth="1"/>
    <col min="3075" max="3075" width="10.7265625" style="8" customWidth="1"/>
    <col min="3076" max="3076" width="10.453125" style="8" customWidth="1"/>
    <col min="3077" max="3077" width="10" style="8" customWidth="1"/>
    <col min="3078" max="3078" width="10.26953125" style="8" customWidth="1"/>
    <col min="3079" max="3079" width="11" style="8" customWidth="1"/>
    <col min="3080" max="3080" width="10.54296875" style="8" bestFit="1" customWidth="1"/>
    <col min="3081" max="3325" width="9.1796875" style="8"/>
    <col min="3326" max="3326" width="9.7265625" style="8" bestFit="1" customWidth="1"/>
    <col min="3327" max="3327" width="7.453125" style="8" customWidth="1"/>
    <col min="3328" max="3328" width="11.1796875" style="8" bestFit="1" customWidth="1"/>
    <col min="3329" max="3329" width="9.26953125" style="8" customWidth="1"/>
    <col min="3330" max="3330" width="11.81640625" style="8" customWidth="1"/>
    <col min="3331" max="3331" width="10.7265625" style="8" customWidth="1"/>
    <col min="3332" max="3332" width="10.453125" style="8" customWidth="1"/>
    <col min="3333" max="3333" width="10" style="8" customWidth="1"/>
    <col min="3334" max="3334" width="10.26953125" style="8" customWidth="1"/>
    <col min="3335" max="3335" width="11" style="8" customWidth="1"/>
    <col min="3336" max="3336" width="10.54296875" style="8" bestFit="1" customWidth="1"/>
    <col min="3337" max="3581" width="9.1796875" style="8"/>
    <col min="3582" max="3582" width="9.7265625" style="8" bestFit="1" customWidth="1"/>
    <col min="3583" max="3583" width="7.453125" style="8" customWidth="1"/>
    <col min="3584" max="3584" width="11.1796875" style="8" bestFit="1" customWidth="1"/>
    <col min="3585" max="3585" width="9.26953125" style="8" customWidth="1"/>
    <col min="3586" max="3586" width="11.81640625" style="8" customWidth="1"/>
    <col min="3587" max="3587" width="10.7265625" style="8" customWidth="1"/>
    <col min="3588" max="3588" width="10.453125" style="8" customWidth="1"/>
    <col min="3589" max="3589" width="10" style="8" customWidth="1"/>
    <col min="3590" max="3590" width="10.26953125" style="8" customWidth="1"/>
    <col min="3591" max="3591" width="11" style="8" customWidth="1"/>
    <col min="3592" max="3592" width="10.54296875" style="8" bestFit="1" customWidth="1"/>
    <col min="3593" max="3837" width="9.1796875" style="8"/>
    <col min="3838" max="3838" width="9.7265625" style="8" bestFit="1" customWidth="1"/>
    <col min="3839" max="3839" width="7.453125" style="8" customWidth="1"/>
    <col min="3840" max="3840" width="11.1796875" style="8" bestFit="1" customWidth="1"/>
    <col min="3841" max="3841" width="9.26953125" style="8" customWidth="1"/>
    <col min="3842" max="3842" width="11.81640625" style="8" customWidth="1"/>
    <col min="3843" max="3843" width="10.7265625" style="8" customWidth="1"/>
    <col min="3844" max="3844" width="10.453125" style="8" customWidth="1"/>
    <col min="3845" max="3845" width="10" style="8" customWidth="1"/>
    <col min="3846" max="3846" width="10.26953125" style="8" customWidth="1"/>
    <col min="3847" max="3847" width="11" style="8" customWidth="1"/>
    <col min="3848" max="3848" width="10.54296875" style="8" bestFit="1" customWidth="1"/>
    <col min="3849" max="4093" width="9.1796875" style="8"/>
    <col min="4094" max="4094" width="9.7265625" style="8" bestFit="1" customWidth="1"/>
    <col min="4095" max="4095" width="7.453125" style="8" customWidth="1"/>
    <col min="4096" max="4096" width="11.1796875" style="8" bestFit="1" customWidth="1"/>
    <col min="4097" max="4097" width="9.26953125" style="8" customWidth="1"/>
    <col min="4098" max="4098" width="11.81640625" style="8" customWidth="1"/>
    <col min="4099" max="4099" width="10.7265625" style="8" customWidth="1"/>
    <col min="4100" max="4100" width="10.453125" style="8" customWidth="1"/>
    <col min="4101" max="4101" width="10" style="8" customWidth="1"/>
    <col min="4102" max="4102" width="10.26953125" style="8" customWidth="1"/>
    <col min="4103" max="4103" width="11" style="8" customWidth="1"/>
    <col min="4104" max="4104" width="10.54296875" style="8" bestFit="1" customWidth="1"/>
    <col min="4105" max="4349" width="9.1796875" style="8"/>
    <col min="4350" max="4350" width="9.7265625" style="8" bestFit="1" customWidth="1"/>
    <col min="4351" max="4351" width="7.453125" style="8" customWidth="1"/>
    <col min="4352" max="4352" width="11.1796875" style="8" bestFit="1" customWidth="1"/>
    <col min="4353" max="4353" width="9.26953125" style="8" customWidth="1"/>
    <col min="4354" max="4354" width="11.81640625" style="8" customWidth="1"/>
    <col min="4355" max="4355" width="10.7265625" style="8" customWidth="1"/>
    <col min="4356" max="4356" width="10.453125" style="8" customWidth="1"/>
    <col min="4357" max="4357" width="10" style="8" customWidth="1"/>
    <col min="4358" max="4358" width="10.26953125" style="8" customWidth="1"/>
    <col min="4359" max="4359" width="11" style="8" customWidth="1"/>
    <col min="4360" max="4360" width="10.54296875" style="8" bestFit="1" customWidth="1"/>
    <col min="4361" max="4605" width="9.1796875" style="8"/>
    <col min="4606" max="4606" width="9.7265625" style="8" bestFit="1" customWidth="1"/>
    <col min="4607" max="4607" width="7.453125" style="8" customWidth="1"/>
    <col min="4608" max="4608" width="11.1796875" style="8" bestFit="1" customWidth="1"/>
    <col min="4609" max="4609" width="9.26953125" style="8" customWidth="1"/>
    <col min="4610" max="4610" width="11.81640625" style="8" customWidth="1"/>
    <col min="4611" max="4611" width="10.7265625" style="8" customWidth="1"/>
    <col min="4612" max="4612" width="10.453125" style="8" customWidth="1"/>
    <col min="4613" max="4613" width="10" style="8" customWidth="1"/>
    <col min="4614" max="4614" width="10.26953125" style="8" customWidth="1"/>
    <col min="4615" max="4615" width="11" style="8" customWidth="1"/>
    <col min="4616" max="4616" width="10.54296875" style="8" bestFit="1" customWidth="1"/>
    <col min="4617" max="4861" width="9.1796875" style="8"/>
    <col min="4862" max="4862" width="9.7265625" style="8" bestFit="1" customWidth="1"/>
    <col min="4863" max="4863" width="7.453125" style="8" customWidth="1"/>
    <col min="4864" max="4864" width="11.1796875" style="8" bestFit="1" customWidth="1"/>
    <col min="4865" max="4865" width="9.26953125" style="8" customWidth="1"/>
    <col min="4866" max="4866" width="11.81640625" style="8" customWidth="1"/>
    <col min="4867" max="4867" width="10.7265625" style="8" customWidth="1"/>
    <col min="4868" max="4868" width="10.453125" style="8" customWidth="1"/>
    <col min="4869" max="4869" width="10" style="8" customWidth="1"/>
    <col min="4870" max="4870" width="10.26953125" style="8" customWidth="1"/>
    <col min="4871" max="4871" width="11" style="8" customWidth="1"/>
    <col min="4872" max="4872" width="10.54296875" style="8" bestFit="1" customWidth="1"/>
    <col min="4873" max="5117" width="9.1796875" style="8"/>
    <col min="5118" max="5118" width="9.7265625" style="8" bestFit="1" customWidth="1"/>
    <col min="5119" max="5119" width="7.453125" style="8" customWidth="1"/>
    <col min="5120" max="5120" width="11.1796875" style="8" bestFit="1" customWidth="1"/>
    <col min="5121" max="5121" width="9.26953125" style="8" customWidth="1"/>
    <col min="5122" max="5122" width="11.81640625" style="8" customWidth="1"/>
    <col min="5123" max="5123" width="10.7265625" style="8" customWidth="1"/>
    <col min="5124" max="5124" width="10.453125" style="8" customWidth="1"/>
    <col min="5125" max="5125" width="10" style="8" customWidth="1"/>
    <col min="5126" max="5126" width="10.26953125" style="8" customWidth="1"/>
    <col min="5127" max="5127" width="11" style="8" customWidth="1"/>
    <col min="5128" max="5128" width="10.54296875" style="8" bestFit="1" customWidth="1"/>
    <col min="5129" max="5373" width="9.1796875" style="8"/>
    <col min="5374" max="5374" width="9.7265625" style="8" bestFit="1" customWidth="1"/>
    <col min="5375" max="5375" width="7.453125" style="8" customWidth="1"/>
    <col min="5376" max="5376" width="11.1796875" style="8" bestFit="1" customWidth="1"/>
    <col min="5377" max="5377" width="9.26953125" style="8" customWidth="1"/>
    <col min="5378" max="5378" width="11.81640625" style="8" customWidth="1"/>
    <col min="5379" max="5379" width="10.7265625" style="8" customWidth="1"/>
    <col min="5380" max="5380" width="10.453125" style="8" customWidth="1"/>
    <col min="5381" max="5381" width="10" style="8" customWidth="1"/>
    <col min="5382" max="5382" width="10.26953125" style="8" customWidth="1"/>
    <col min="5383" max="5383" width="11" style="8" customWidth="1"/>
    <col min="5384" max="5384" width="10.54296875" style="8" bestFit="1" customWidth="1"/>
    <col min="5385" max="5629" width="9.1796875" style="8"/>
    <col min="5630" max="5630" width="9.7265625" style="8" bestFit="1" customWidth="1"/>
    <col min="5631" max="5631" width="7.453125" style="8" customWidth="1"/>
    <col min="5632" max="5632" width="11.1796875" style="8" bestFit="1" customWidth="1"/>
    <col min="5633" max="5633" width="9.26953125" style="8" customWidth="1"/>
    <col min="5634" max="5634" width="11.81640625" style="8" customWidth="1"/>
    <col min="5635" max="5635" width="10.7265625" style="8" customWidth="1"/>
    <col min="5636" max="5636" width="10.453125" style="8" customWidth="1"/>
    <col min="5637" max="5637" width="10" style="8" customWidth="1"/>
    <col min="5638" max="5638" width="10.26953125" style="8" customWidth="1"/>
    <col min="5639" max="5639" width="11" style="8" customWidth="1"/>
    <col min="5640" max="5640" width="10.54296875" style="8" bestFit="1" customWidth="1"/>
    <col min="5641" max="5885" width="9.1796875" style="8"/>
    <col min="5886" max="5886" width="9.7265625" style="8" bestFit="1" customWidth="1"/>
    <col min="5887" max="5887" width="7.453125" style="8" customWidth="1"/>
    <col min="5888" max="5888" width="11.1796875" style="8" bestFit="1" customWidth="1"/>
    <col min="5889" max="5889" width="9.26953125" style="8" customWidth="1"/>
    <col min="5890" max="5890" width="11.81640625" style="8" customWidth="1"/>
    <col min="5891" max="5891" width="10.7265625" style="8" customWidth="1"/>
    <col min="5892" max="5892" width="10.453125" style="8" customWidth="1"/>
    <col min="5893" max="5893" width="10" style="8" customWidth="1"/>
    <col min="5894" max="5894" width="10.26953125" style="8" customWidth="1"/>
    <col min="5895" max="5895" width="11" style="8" customWidth="1"/>
    <col min="5896" max="5896" width="10.54296875" style="8" bestFit="1" customWidth="1"/>
    <col min="5897" max="6141" width="9.1796875" style="8"/>
    <col min="6142" max="6142" width="9.7265625" style="8" bestFit="1" customWidth="1"/>
    <col min="6143" max="6143" width="7.453125" style="8" customWidth="1"/>
    <col min="6144" max="6144" width="11.1796875" style="8" bestFit="1" customWidth="1"/>
    <col min="6145" max="6145" width="9.26953125" style="8" customWidth="1"/>
    <col min="6146" max="6146" width="11.81640625" style="8" customWidth="1"/>
    <col min="6147" max="6147" width="10.7265625" style="8" customWidth="1"/>
    <col min="6148" max="6148" width="10.453125" style="8" customWidth="1"/>
    <col min="6149" max="6149" width="10" style="8" customWidth="1"/>
    <col min="6150" max="6150" width="10.26953125" style="8" customWidth="1"/>
    <col min="6151" max="6151" width="11" style="8" customWidth="1"/>
    <col min="6152" max="6152" width="10.54296875" style="8" bestFit="1" customWidth="1"/>
    <col min="6153" max="6397" width="9.1796875" style="8"/>
    <col min="6398" max="6398" width="9.7265625" style="8" bestFit="1" customWidth="1"/>
    <col min="6399" max="6399" width="7.453125" style="8" customWidth="1"/>
    <col min="6400" max="6400" width="11.1796875" style="8" bestFit="1" customWidth="1"/>
    <col min="6401" max="6401" width="9.26953125" style="8" customWidth="1"/>
    <col min="6402" max="6402" width="11.81640625" style="8" customWidth="1"/>
    <col min="6403" max="6403" width="10.7265625" style="8" customWidth="1"/>
    <col min="6404" max="6404" width="10.453125" style="8" customWidth="1"/>
    <col min="6405" max="6405" width="10" style="8" customWidth="1"/>
    <col min="6406" max="6406" width="10.26953125" style="8" customWidth="1"/>
    <col min="6407" max="6407" width="11" style="8" customWidth="1"/>
    <col min="6408" max="6408" width="10.54296875" style="8" bestFit="1" customWidth="1"/>
    <col min="6409" max="6653" width="9.1796875" style="8"/>
    <col min="6654" max="6654" width="9.7265625" style="8" bestFit="1" customWidth="1"/>
    <col min="6655" max="6655" width="7.453125" style="8" customWidth="1"/>
    <col min="6656" max="6656" width="11.1796875" style="8" bestFit="1" customWidth="1"/>
    <col min="6657" max="6657" width="9.26953125" style="8" customWidth="1"/>
    <col min="6658" max="6658" width="11.81640625" style="8" customWidth="1"/>
    <col min="6659" max="6659" width="10.7265625" style="8" customWidth="1"/>
    <col min="6660" max="6660" width="10.453125" style="8" customWidth="1"/>
    <col min="6661" max="6661" width="10" style="8" customWidth="1"/>
    <col min="6662" max="6662" width="10.26953125" style="8" customWidth="1"/>
    <col min="6663" max="6663" width="11" style="8" customWidth="1"/>
    <col min="6664" max="6664" width="10.54296875" style="8" bestFit="1" customWidth="1"/>
    <col min="6665" max="6909" width="9.1796875" style="8"/>
    <col min="6910" max="6910" width="9.7265625" style="8" bestFit="1" customWidth="1"/>
    <col min="6911" max="6911" width="7.453125" style="8" customWidth="1"/>
    <col min="6912" max="6912" width="11.1796875" style="8" bestFit="1" customWidth="1"/>
    <col min="6913" max="6913" width="9.26953125" style="8" customWidth="1"/>
    <col min="6914" max="6914" width="11.81640625" style="8" customWidth="1"/>
    <col min="6915" max="6915" width="10.7265625" style="8" customWidth="1"/>
    <col min="6916" max="6916" width="10.453125" style="8" customWidth="1"/>
    <col min="6917" max="6917" width="10" style="8" customWidth="1"/>
    <col min="6918" max="6918" width="10.26953125" style="8" customWidth="1"/>
    <col min="6919" max="6919" width="11" style="8" customWidth="1"/>
    <col min="6920" max="6920" width="10.54296875" style="8" bestFit="1" customWidth="1"/>
    <col min="6921" max="7165" width="9.1796875" style="8"/>
    <col min="7166" max="7166" width="9.7265625" style="8" bestFit="1" customWidth="1"/>
    <col min="7167" max="7167" width="7.453125" style="8" customWidth="1"/>
    <col min="7168" max="7168" width="11.1796875" style="8" bestFit="1" customWidth="1"/>
    <col min="7169" max="7169" width="9.26953125" style="8" customWidth="1"/>
    <col min="7170" max="7170" width="11.81640625" style="8" customWidth="1"/>
    <col min="7171" max="7171" width="10.7265625" style="8" customWidth="1"/>
    <col min="7172" max="7172" width="10.453125" style="8" customWidth="1"/>
    <col min="7173" max="7173" width="10" style="8" customWidth="1"/>
    <col min="7174" max="7174" width="10.26953125" style="8" customWidth="1"/>
    <col min="7175" max="7175" width="11" style="8" customWidth="1"/>
    <col min="7176" max="7176" width="10.54296875" style="8" bestFit="1" customWidth="1"/>
    <col min="7177" max="7421" width="9.1796875" style="8"/>
    <col min="7422" max="7422" width="9.7265625" style="8" bestFit="1" customWidth="1"/>
    <col min="7423" max="7423" width="7.453125" style="8" customWidth="1"/>
    <col min="7424" max="7424" width="11.1796875" style="8" bestFit="1" customWidth="1"/>
    <col min="7425" max="7425" width="9.26953125" style="8" customWidth="1"/>
    <col min="7426" max="7426" width="11.81640625" style="8" customWidth="1"/>
    <col min="7427" max="7427" width="10.7265625" style="8" customWidth="1"/>
    <col min="7428" max="7428" width="10.453125" style="8" customWidth="1"/>
    <col min="7429" max="7429" width="10" style="8" customWidth="1"/>
    <col min="7430" max="7430" width="10.26953125" style="8" customWidth="1"/>
    <col min="7431" max="7431" width="11" style="8" customWidth="1"/>
    <col min="7432" max="7432" width="10.54296875" style="8" bestFit="1" customWidth="1"/>
    <col min="7433" max="7677" width="9.1796875" style="8"/>
    <col min="7678" max="7678" width="9.7265625" style="8" bestFit="1" customWidth="1"/>
    <col min="7679" max="7679" width="7.453125" style="8" customWidth="1"/>
    <col min="7680" max="7680" width="11.1796875" style="8" bestFit="1" customWidth="1"/>
    <col min="7681" max="7681" width="9.26953125" style="8" customWidth="1"/>
    <col min="7682" max="7682" width="11.81640625" style="8" customWidth="1"/>
    <col min="7683" max="7683" width="10.7265625" style="8" customWidth="1"/>
    <col min="7684" max="7684" width="10.453125" style="8" customWidth="1"/>
    <col min="7685" max="7685" width="10" style="8" customWidth="1"/>
    <col min="7686" max="7686" width="10.26953125" style="8" customWidth="1"/>
    <col min="7687" max="7687" width="11" style="8" customWidth="1"/>
    <col min="7688" max="7688" width="10.54296875" style="8" bestFit="1" customWidth="1"/>
    <col min="7689" max="7933" width="9.1796875" style="8"/>
    <col min="7934" max="7934" width="9.7265625" style="8" bestFit="1" customWidth="1"/>
    <col min="7935" max="7935" width="7.453125" style="8" customWidth="1"/>
    <col min="7936" max="7936" width="11.1796875" style="8" bestFit="1" customWidth="1"/>
    <col min="7937" max="7937" width="9.26953125" style="8" customWidth="1"/>
    <col min="7938" max="7938" width="11.81640625" style="8" customWidth="1"/>
    <col min="7939" max="7939" width="10.7265625" style="8" customWidth="1"/>
    <col min="7940" max="7940" width="10.453125" style="8" customWidth="1"/>
    <col min="7941" max="7941" width="10" style="8" customWidth="1"/>
    <col min="7942" max="7942" width="10.26953125" style="8" customWidth="1"/>
    <col min="7943" max="7943" width="11" style="8" customWidth="1"/>
    <col min="7944" max="7944" width="10.54296875" style="8" bestFit="1" customWidth="1"/>
    <col min="7945" max="8189" width="9.1796875" style="8"/>
    <col min="8190" max="8190" width="9.7265625" style="8" bestFit="1" customWidth="1"/>
    <col min="8191" max="8191" width="7.453125" style="8" customWidth="1"/>
    <col min="8192" max="8192" width="11.1796875" style="8" bestFit="1" customWidth="1"/>
    <col min="8193" max="8193" width="9.26953125" style="8" customWidth="1"/>
    <col min="8194" max="8194" width="11.81640625" style="8" customWidth="1"/>
    <col min="8195" max="8195" width="10.7265625" style="8" customWidth="1"/>
    <col min="8196" max="8196" width="10.453125" style="8" customWidth="1"/>
    <col min="8197" max="8197" width="10" style="8" customWidth="1"/>
    <col min="8198" max="8198" width="10.26953125" style="8" customWidth="1"/>
    <col min="8199" max="8199" width="11" style="8" customWidth="1"/>
    <col min="8200" max="8200" width="10.54296875" style="8" bestFit="1" customWidth="1"/>
    <col min="8201" max="8445" width="9.1796875" style="8"/>
    <col min="8446" max="8446" width="9.7265625" style="8" bestFit="1" customWidth="1"/>
    <col min="8447" max="8447" width="7.453125" style="8" customWidth="1"/>
    <col min="8448" max="8448" width="11.1796875" style="8" bestFit="1" customWidth="1"/>
    <col min="8449" max="8449" width="9.26953125" style="8" customWidth="1"/>
    <col min="8450" max="8450" width="11.81640625" style="8" customWidth="1"/>
    <col min="8451" max="8451" width="10.7265625" style="8" customWidth="1"/>
    <col min="8452" max="8452" width="10.453125" style="8" customWidth="1"/>
    <col min="8453" max="8453" width="10" style="8" customWidth="1"/>
    <col min="8454" max="8454" width="10.26953125" style="8" customWidth="1"/>
    <col min="8455" max="8455" width="11" style="8" customWidth="1"/>
    <col min="8456" max="8456" width="10.54296875" style="8" bestFit="1" customWidth="1"/>
    <col min="8457" max="8701" width="9.1796875" style="8"/>
    <col min="8702" max="8702" width="9.7265625" style="8" bestFit="1" customWidth="1"/>
    <col min="8703" max="8703" width="7.453125" style="8" customWidth="1"/>
    <col min="8704" max="8704" width="11.1796875" style="8" bestFit="1" customWidth="1"/>
    <col min="8705" max="8705" width="9.26953125" style="8" customWidth="1"/>
    <col min="8706" max="8706" width="11.81640625" style="8" customWidth="1"/>
    <col min="8707" max="8707" width="10.7265625" style="8" customWidth="1"/>
    <col min="8708" max="8708" width="10.453125" style="8" customWidth="1"/>
    <col min="8709" max="8709" width="10" style="8" customWidth="1"/>
    <col min="8710" max="8710" width="10.26953125" style="8" customWidth="1"/>
    <col min="8711" max="8711" width="11" style="8" customWidth="1"/>
    <col min="8712" max="8712" width="10.54296875" style="8" bestFit="1" customWidth="1"/>
    <col min="8713" max="8957" width="9.1796875" style="8"/>
    <col min="8958" max="8958" width="9.7265625" style="8" bestFit="1" customWidth="1"/>
    <col min="8959" max="8959" width="7.453125" style="8" customWidth="1"/>
    <col min="8960" max="8960" width="11.1796875" style="8" bestFit="1" customWidth="1"/>
    <col min="8961" max="8961" width="9.26953125" style="8" customWidth="1"/>
    <col min="8962" max="8962" width="11.81640625" style="8" customWidth="1"/>
    <col min="8963" max="8963" width="10.7265625" style="8" customWidth="1"/>
    <col min="8964" max="8964" width="10.453125" style="8" customWidth="1"/>
    <col min="8965" max="8965" width="10" style="8" customWidth="1"/>
    <col min="8966" max="8966" width="10.26953125" style="8" customWidth="1"/>
    <col min="8967" max="8967" width="11" style="8" customWidth="1"/>
    <col min="8968" max="8968" width="10.54296875" style="8" bestFit="1" customWidth="1"/>
    <col min="8969" max="9213" width="9.1796875" style="8"/>
    <col min="9214" max="9214" width="9.7265625" style="8" bestFit="1" customWidth="1"/>
    <col min="9215" max="9215" width="7.453125" style="8" customWidth="1"/>
    <col min="9216" max="9216" width="11.1796875" style="8" bestFit="1" customWidth="1"/>
    <col min="9217" max="9217" width="9.26953125" style="8" customWidth="1"/>
    <col min="9218" max="9218" width="11.81640625" style="8" customWidth="1"/>
    <col min="9219" max="9219" width="10.7265625" style="8" customWidth="1"/>
    <col min="9220" max="9220" width="10.453125" style="8" customWidth="1"/>
    <col min="9221" max="9221" width="10" style="8" customWidth="1"/>
    <col min="9222" max="9222" width="10.26953125" style="8" customWidth="1"/>
    <col min="9223" max="9223" width="11" style="8" customWidth="1"/>
    <col min="9224" max="9224" width="10.54296875" style="8" bestFit="1" customWidth="1"/>
    <col min="9225" max="9469" width="9.1796875" style="8"/>
    <col min="9470" max="9470" width="9.7265625" style="8" bestFit="1" customWidth="1"/>
    <col min="9471" max="9471" width="7.453125" style="8" customWidth="1"/>
    <col min="9472" max="9472" width="11.1796875" style="8" bestFit="1" customWidth="1"/>
    <col min="9473" max="9473" width="9.26953125" style="8" customWidth="1"/>
    <col min="9474" max="9474" width="11.81640625" style="8" customWidth="1"/>
    <col min="9475" max="9475" width="10.7265625" style="8" customWidth="1"/>
    <col min="9476" max="9476" width="10.453125" style="8" customWidth="1"/>
    <col min="9477" max="9477" width="10" style="8" customWidth="1"/>
    <col min="9478" max="9478" width="10.26953125" style="8" customWidth="1"/>
    <col min="9479" max="9479" width="11" style="8" customWidth="1"/>
    <col min="9480" max="9480" width="10.54296875" style="8" bestFit="1" customWidth="1"/>
    <col min="9481" max="9725" width="9.1796875" style="8"/>
    <col min="9726" max="9726" width="9.7265625" style="8" bestFit="1" customWidth="1"/>
    <col min="9727" max="9727" width="7.453125" style="8" customWidth="1"/>
    <col min="9728" max="9728" width="11.1796875" style="8" bestFit="1" customWidth="1"/>
    <col min="9729" max="9729" width="9.26953125" style="8" customWidth="1"/>
    <col min="9730" max="9730" width="11.81640625" style="8" customWidth="1"/>
    <col min="9731" max="9731" width="10.7265625" style="8" customWidth="1"/>
    <col min="9732" max="9732" width="10.453125" style="8" customWidth="1"/>
    <col min="9733" max="9733" width="10" style="8" customWidth="1"/>
    <col min="9734" max="9734" width="10.26953125" style="8" customWidth="1"/>
    <col min="9735" max="9735" width="11" style="8" customWidth="1"/>
    <col min="9736" max="9736" width="10.54296875" style="8" bestFit="1" customWidth="1"/>
    <col min="9737" max="9981" width="9.1796875" style="8"/>
    <col min="9982" max="9982" width="9.7265625" style="8" bestFit="1" customWidth="1"/>
    <col min="9983" max="9983" width="7.453125" style="8" customWidth="1"/>
    <col min="9984" max="9984" width="11.1796875" style="8" bestFit="1" customWidth="1"/>
    <col min="9985" max="9985" width="9.26953125" style="8" customWidth="1"/>
    <col min="9986" max="9986" width="11.81640625" style="8" customWidth="1"/>
    <col min="9987" max="9987" width="10.7265625" style="8" customWidth="1"/>
    <col min="9988" max="9988" width="10.453125" style="8" customWidth="1"/>
    <col min="9989" max="9989" width="10" style="8" customWidth="1"/>
    <col min="9990" max="9990" width="10.26953125" style="8" customWidth="1"/>
    <col min="9991" max="9991" width="11" style="8" customWidth="1"/>
    <col min="9992" max="9992" width="10.54296875" style="8" bestFit="1" customWidth="1"/>
    <col min="9993" max="10237" width="9.1796875" style="8"/>
    <col min="10238" max="10238" width="9.7265625" style="8" bestFit="1" customWidth="1"/>
    <col min="10239" max="10239" width="7.453125" style="8" customWidth="1"/>
    <col min="10240" max="10240" width="11.1796875" style="8" bestFit="1" customWidth="1"/>
    <col min="10241" max="10241" width="9.26953125" style="8" customWidth="1"/>
    <col min="10242" max="10242" width="11.81640625" style="8" customWidth="1"/>
    <col min="10243" max="10243" width="10.7265625" style="8" customWidth="1"/>
    <col min="10244" max="10244" width="10.453125" style="8" customWidth="1"/>
    <col min="10245" max="10245" width="10" style="8" customWidth="1"/>
    <col min="10246" max="10246" width="10.26953125" style="8" customWidth="1"/>
    <col min="10247" max="10247" width="11" style="8" customWidth="1"/>
    <col min="10248" max="10248" width="10.54296875" style="8" bestFit="1" customWidth="1"/>
    <col min="10249" max="10493" width="9.1796875" style="8"/>
    <col min="10494" max="10494" width="9.7265625" style="8" bestFit="1" customWidth="1"/>
    <col min="10495" max="10495" width="7.453125" style="8" customWidth="1"/>
    <col min="10496" max="10496" width="11.1796875" style="8" bestFit="1" customWidth="1"/>
    <col min="10497" max="10497" width="9.26953125" style="8" customWidth="1"/>
    <col min="10498" max="10498" width="11.81640625" style="8" customWidth="1"/>
    <col min="10499" max="10499" width="10.7265625" style="8" customWidth="1"/>
    <col min="10500" max="10500" width="10.453125" style="8" customWidth="1"/>
    <col min="10501" max="10501" width="10" style="8" customWidth="1"/>
    <col min="10502" max="10502" width="10.26953125" style="8" customWidth="1"/>
    <col min="10503" max="10503" width="11" style="8" customWidth="1"/>
    <col min="10504" max="10504" width="10.54296875" style="8" bestFit="1" customWidth="1"/>
    <col min="10505" max="10749" width="9.1796875" style="8"/>
    <col min="10750" max="10750" width="9.7265625" style="8" bestFit="1" customWidth="1"/>
    <col min="10751" max="10751" width="7.453125" style="8" customWidth="1"/>
    <col min="10752" max="10752" width="11.1796875" style="8" bestFit="1" customWidth="1"/>
    <col min="10753" max="10753" width="9.26953125" style="8" customWidth="1"/>
    <col min="10754" max="10754" width="11.81640625" style="8" customWidth="1"/>
    <col min="10755" max="10755" width="10.7265625" style="8" customWidth="1"/>
    <col min="10756" max="10756" width="10.453125" style="8" customWidth="1"/>
    <col min="10757" max="10757" width="10" style="8" customWidth="1"/>
    <col min="10758" max="10758" width="10.26953125" style="8" customWidth="1"/>
    <col min="10759" max="10759" width="11" style="8" customWidth="1"/>
    <col min="10760" max="10760" width="10.54296875" style="8" bestFit="1" customWidth="1"/>
    <col min="10761" max="11005" width="9.1796875" style="8"/>
    <col min="11006" max="11006" width="9.7265625" style="8" bestFit="1" customWidth="1"/>
    <col min="11007" max="11007" width="7.453125" style="8" customWidth="1"/>
    <col min="11008" max="11008" width="11.1796875" style="8" bestFit="1" customWidth="1"/>
    <col min="11009" max="11009" width="9.26953125" style="8" customWidth="1"/>
    <col min="11010" max="11010" width="11.81640625" style="8" customWidth="1"/>
    <col min="11011" max="11011" width="10.7265625" style="8" customWidth="1"/>
    <col min="11012" max="11012" width="10.453125" style="8" customWidth="1"/>
    <col min="11013" max="11013" width="10" style="8" customWidth="1"/>
    <col min="11014" max="11014" width="10.26953125" style="8" customWidth="1"/>
    <col min="11015" max="11015" width="11" style="8" customWidth="1"/>
    <col min="11016" max="11016" width="10.54296875" style="8" bestFit="1" customWidth="1"/>
    <col min="11017" max="11261" width="9.1796875" style="8"/>
    <col min="11262" max="11262" width="9.7265625" style="8" bestFit="1" customWidth="1"/>
    <col min="11263" max="11263" width="7.453125" style="8" customWidth="1"/>
    <col min="11264" max="11264" width="11.1796875" style="8" bestFit="1" customWidth="1"/>
    <col min="11265" max="11265" width="9.26953125" style="8" customWidth="1"/>
    <col min="11266" max="11266" width="11.81640625" style="8" customWidth="1"/>
    <col min="11267" max="11267" width="10.7265625" style="8" customWidth="1"/>
    <col min="11268" max="11268" width="10.453125" style="8" customWidth="1"/>
    <col min="11269" max="11269" width="10" style="8" customWidth="1"/>
    <col min="11270" max="11270" width="10.26953125" style="8" customWidth="1"/>
    <col min="11271" max="11271" width="11" style="8" customWidth="1"/>
    <col min="11272" max="11272" width="10.54296875" style="8" bestFit="1" customWidth="1"/>
    <col min="11273" max="11517" width="9.1796875" style="8"/>
    <col min="11518" max="11518" width="9.7265625" style="8" bestFit="1" customWidth="1"/>
    <col min="11519" max="11519" width="7.453125" style="8" customWidth="1"/>
    <col min="11520" max="11520" width="11.1796875" style="8" bestFit="1" customWidth="1"/>
    <col min="11521" max="11521" width="9.26953125" style="8" customWidth="1"/>
    <col min="11522" max="11522" width="11.81640625" style="8" customWidth="1"/>
    <col min="11523" max="11523" width="10.7265625" style="8" customWidth="1"/>
    <col min="11524" max="11524" width="10.453125" style="8" customWidth="1"/>
    <col min="11525" max="11525" width="10" style="8" customWidth="1"/>
    <col min="11526" max="11526" width="10.26953125" style="8" customWidth="1"/>
    <col min="11527" max="11527" width="11" style="8" customWidth="1"/>
    <col min="11528" max="11528" width="10.54296875" style="8" bestFit="1" customWidth="1"/>
    <col min="11529" max="11773" width="9.1796875" style="8"/>
    <col min="11774" max="11774" width="9.7265625" style="8" bestFit="1" customWidth="1"/>
    <col min="11775" max="11775" width="7.453125" style="8" customWidth="1"/>
    <col min="11776" max="11776" width="11.1796875" style="8" bestFit="1" customWidth="1"/>
    <col min="11777" max="11777" width="9.26953125" style="8" customWidth="1"/>
    <col min="11778" max="11778" width="11.81640625" style="8" customWidth="1"/>
    <col min="11779" max="11779" width="10.7265625" style="8" customWidth="1"/>
    <col min="11780" max="11780" width="10.453125" style="8" customWidth="1"/>
    <col min="11781" max="11781" width="10" style="8" customWidth="1"/>
    <col min="11782" max="11782" width="10.26953125" style="8" customWidth="1"/>
    <col min="11783" max="11783" width="11" style="8" customWidth="1"/>
    <col min="11784" max="11784" width="10.54296875" style="8" bestFit="1" customWidth="1"/>
    <col min="11785" max="12029" width="9.1796875" style="8"/>
    <col min="12030" max="12030" width="9.7265625" style="8" bestFit="1" customWidth="1"/>
    <col min="12031" max="12031" width="7.453125" style="8" customWidth="1"/>
    <col min="12032" max="12032" width="11.1796875" style="8" bestFit="1" customWidth="1"/>
    <col min="12033" max="12033" width="9.26953125" style="8" customWidth="1"/>
    <col min="12034" max="12034" width="11.81640625" style="8" customWidth="1"/>
    <col min="12035" max="12035" width="10.7265625" style="8" customWidth="1"/>
    <col min="12036" max="12036" width="10.453125" style="8" customWidth="1"/>
    <col min="12037" max="12037" width="10" style="8" customWidth="1"/>
    <col min="12038" max="12038" width="10.26953125" style="8" customWidth="1"/>
    <col min="12039" max="12039" width="11" style="8" customWidth="1"/>
    <col min="12040" max="12040" width="10.54296875" style="8" bestFit="1" customWidth="1"/>
    <col min="12041" max="12285" width="9.1796875" style="8"/>
    <col min="12286" max="12286" width="9.7265625" style="8" bestFit="1" customWidth="1"/>
    <col min="12287" max="12287" width="7.453125" style="8" customWidth="1"/>
    <col min="12288" max="12288" width="11.1796875" style="8" bestFit="1" customWidth="1"/>
    <col min="12289" max="12289" width="9.26953125" style="8" customWidth="1"/>
    <col min="12290" max="12290" width="11.81640625" style="8" customWidth="1"/>
    <col min="12291" max="12291" width="10.7265625" style="8" customWidth="1"/>
    <col min="12292" max="12292" width="10.453125" style="8" customWidth="1"/>
    <col min="12293" max="12293" width="10" style="8" customWidth="1"/>
    <col min="12294" max="12294" width="10.26953125" style="8" customWidth="1"/>
    <col min="12295" max="12295" width="11" style="8" customWidth="1"/>
    <col min="12296" max="12296" width="10.54296875" style="8" bestFit="1" customWidth="1"/>
    <col min="12297" max="12541" width="9.1796875" style="8"/>
    <col min="12542" max="12542" width="9.7265625" style="8" bestFit="1" customWidth="1"/>
    <col min="12543" max="12543" width="7.453125" style="8" customWidth="1"/>
    <col min="12544" max="12544" width="11.1796875" style="8" bestFit="1" customWidth="1"/>
    <col min="12545" max="12545" width="9.26953125" style="8" customWidth="1"/>
    <col min="12546" max="12546" width="11.81640625" style="8" customWidth="1"/>
    <col min="12547" max="12547" width="10.7265625" style="8" customWidth="1"/>
    <col min="12548" max="12548" width="10.453125" style="8" customWidth="1"/>
    <col min="12549" max="12549" width="10" style="8" customWidth="1"/>
    <col min="12550" max="12550" width="10.26953125" style="8" customWidth="1"/>
    <col min="12551" max="12551" width="11" style="8" customWidth="1"/>
    <col min="12552" max="12552" width="10.54296875" style="8" bestFit="1" customWidth="1"/>
    <col min="12553" max="12797" width="9.1796875" style="8"/>
    <col min="12798" max="12798" width="9.7265625" style="8" bestFit="1" customWidth="1"/>
    <col min="12799" max="12799" width="7.453125" style="8" customWidth="1"/>
    <col min="12800" max="12800" width="11.1796875" style="8" bestFit="1" customWidth="1"/>
    <col min="12801" max="12801" width="9.26953125" style="8" customWidth="1"/>
    <col min="12802" max="12802" width="11.81640625" style="8" customWidth="1"/>
    <col min="12803" max="12803" width="10.7265625" style="8" customWidth="1"/>
    <col min="12804" max="12804" width="10.453125" style="8" customWidth="1"/>
    <col min="12805" max="12805" width="10" style="8" customWidth="1"/>
    <col min="12806" max="12806" width="10.26953125" style="8" customWidth="1"/>
    <col min="12807" max="12807" width="11" style="8" customWidth="1"/>
    <col min="12808" max="12808" width="10.54296875" style="8" bestFit="1" customWidth="1"/>
    <col min="12809" max="13053" width="9.1796875" style="8"/>
    <col min="13054" max="13054" width="9.7265625" style="8" bestFit="1" customWidth="1"/>
    <col min="13055" max="13055" width="7.453125" style="8" customWidth="1"/>
    <col min="13056" max="13056" width="11.1796875" style="8" bestFit="1" customWidth="1"/>
    <col min="13057" max="13057" width="9.26953125" style="8" customWidth="1"/>
    <col min="13058" max="13058" width="11.81640625" style="8" customWidth="1"/>
    <col min="13059" max="13059" width="10.7265625" style="8" customWidth="1"/>
    <col min="13060" max="13060" width="10.453125" style="8" customWidth="1"/>
    <col min="13061" max="13061" width="10" style="8" customWidth="1"/>
    <col min="13062" max="13062" width="10.26953125" style="8" customWidth="1"/>
    <col min="13063" max="13063" width="11" style="8" customWidth="1"/>
    <col min="13064" max="13064" width="10.54296875" style="8" bestFit="1" customWidth="1"/>
    <col min="13065" max="13309" width="9.1796875" style="8"/>
    <col min="13310" max="13310" width="9.7265625" style="8" bestFit="1" customWidth="1"/>
    <col min="13311" max="13311" width="7.453125" style="8" customWidth="1"/>
    <col min="13312" max="13312" width="11.1796875" style="8" bestFit="1" customWidth="1"/>
    <col min="13313" max="13313" width="9.26953125" style="8" customWidth="1"/>
    <col min="13314" max="13314" width="11.81640625" style="8" customWidth="1"/>
    <col min="13315" max="13315" width="10.7265625" style="8" customWidth="1"/>
    <col min="13316" max="13316" width="10.453125" style="8" customWidth="1"/>
    <col min="13317" max="13317" width="10" style="8" customWidth="1"/>
    <col min="13318" max="13318" width="10.26953125" style="8" customWidth="1"/>
    <col min="13319" max="13319" width="11" style="8" customWidth="1"/>
    <col min="13320" max="13320" width="10.54296875" style="8" bestFit="1" customWidth="1"/>
    <col min="13321" max="13565" width="9.1796875" style="8"/>
    <col min="13566" max="13566" width="9.7265625" style="8" bestFit="1" customWidth="1"/>
    <col min="13567" max="13567" width="7.453125" style="8" customWidth="1"/>
    <col min="13568" max="13568" width="11.1796875" style="8" bestFit="1" customWidth="1"/>
    <col min="13569" max="13569" width="9.26953125" style="8" customWidth="1"/>
    <col min="13570" max="13570" width="11.81640625" style="8" customWidth="1"/>
    <col min="13571" max="13571" width="10.7265625" style="8" customWidth="1"/>
    <col min="13572" max="13572" width="10.453125" style="8" customWidth="1"/>
    <col min="13573" max="13573" width="10" style="8" customWidth="1"/>
    <col min="13574" max="13574" width="10.26953125" style="8" customWidth="1"/>
    <col min="13575" max="13575" width="11" style="8" customWidth="1"/>
    <col min="13576" max="13576" width="10.54296875" style="8" bestFit="1" customWidth="1"/>
    <col min="13577" max="13821" width="9.1796875" style="8"/>
    <col min="13822" max="13822" width="9.7265625" style="8" bestFit="1" customWidth="1"/>
    <col min="13823" max="13823" width="7.453125" style="8" customWidth="1"/>
    <col min="13824" max="13824" width="11.1796875" style="8" bestFit="1" customWidth="1"/>
    <col min="13825" max="13825" width="9.26953125" style="8" customWidth="1"/>
    <col min="13826" max="13826" width="11.81640625" style="8" customWidth="1"/>
    <col min="13827" max="13827" width="10.7265625" style="8" customWidth="1"/>
    <col min="13828" max="13828" width="10.453125" style="8" customWidth="1"/>
    <col min="13829" max="13829" width="10" style="8" customWidth="1"/>
    <col min="13830" max="13830" width="10.26953125" style="8" customWidth="1"/>
    <col min="13831" max="13831" width="11" style="8" customWidth="1"/>
    <col min="13832" max="13832" width="10.54296875" style="8" bestFit="1" customWidth="1"/>
    <col min="13833" max="14077" width="9.1796875" style="8"/>
    <col min="14078" max="14078" width="9.7265625" style="8" bestFit="1" customWidth="1"/>
    <col min="14079" max="14079" width="7.453125" style="8" customWidth="1"/>
    <col min="14080" max="14080" width="11.1796875" style="8" bestFit="1" customWidth="1"/>
    <col min="14081" max="14081" width="9.26953125" style="8" customWidth="1"/>
    <col min="14082" max="14082" width="11.81640625" style="8" customWidth="1"/>
    <col min="14083" max="14083" width="10.7265625" style="8" customWidth="1"/>
    <col min="14084" max="14084" width="10.453125" style="8" customWidth="1"/>
    <col min="14085" max="14085" width="10" style="8" customWidth="1"/>
    <col min="14086" max="14086" width="10.26953125" style="8" customWidth="1"/>
    <col min="14087" max="14087" width="11" style="8" customWidth="1"/>
    <col min="14088" max="14088" width="10.54296875" style="8" bestFit="1" customWidth="1"/>
    <col min="14089" max="14333" width="9.1796875" style="8"/>
    <col min="14334" max="14334" width="9.7265625" style="8" bestFit="1" customWidth="1"/>
    <col min="14335" max="14335" width="7.453125" style="8" customWidth="1"/>
    <col min="14336" max="14336" width="11.1796875" style="8" bestFit="1" customWidth="1"/>
    <col min="14337" max="14337" width="9.26953125" style="8" customWidth="1"/>
    <col min="14338" max="14338" width="11.81640625" style="8" customWidth="1"/>
    <col min="14339" max="14339" width="10.7265625" style="8" customWidth="1"/>
    <col min="14340" max="14340" width="10.453125" style="8" customWidth="1"/>
    <col min="14341" max="14341" width="10" style="8" customWidth="1"/>
    <col min="14342" max="14342" width="10.26953125" style="8" customWidth="1"/>
    <col min="14343" max="14343" width="11" style="8" customWidth="1"/>
    <col min="14344" max="14344" width="10.54296875" style="8" bestFit="1" customWidth="1"/>
    <col min="14345" max="14589" width="9.1796875" style="8"/>
    <col min="14590" max="14590" width="9.7265625" style="8" bestFit="1" customWidth="1"/>
    <col min="14591" max="14591" width="7.453125" style="8" customWidth="1"/>
    <col min="14592" max="14592" width="11.1796875" style="8" bestFit="1" customWidth="1"/>
    <col min="14593" max="14593" width="9.26953125" style="8" customWidth="1"/>
    <col min="14594" max="14594" width="11.81640625" style="8" customWidth="1"/>
    <col min="14595" max="14595" width="10.7265625" style="8" customWidth="1"/>
    <col min="14596" max="14596" width="10.453125" style="8" customWidth="1"/>
    <col min="14597" max="14597" width="10" style="8" customWidth="1"/>
    <col min="14598" max="14598" width="10.26953125" style="8" customWidth="1"/>
    <col min="14599" max="14599" width="11" style="8" customWidth="1"/>
    <col min="14600" max="14600" width="10.54296875" style="8" bestFit="1" customWidth="1"/>
    <col min="14601" max="14845" width="9.1796875" style="8"/>
    <col min="14846" max="14846" width="9.7265625" style="8" bestFit="1" customWidth="1"/>
    <col min="14847" max="14847" width="7.453125" style="8" customWidth="1"/>
    <col min="14848" max="14848" width="11.1796875" style="8" bestFit="1" customWidth="1"/>
    <col min="14849" max="14849" width="9.26953125" style="8" customWidth="1"/>
    <col min="14850" max="14850" width="11.81640625" style="8" customWidth="1"/>
    <col min="14851" max="14851" width="10.7265625" style="8" customWidth="1"/>
    <col min="14852" max="14852" width="10.453125" style="8" customWidth="1"/>
    <col min="14853" max="14853" width="10" style="8" customWidth="1"/>
    <col min="14854" max="14854" width="10.26953125" style="8" customWidth="1"/>
    <col min="14855" max="14855" width="11" style="8" customWidth="1"/>
    <col min="14856" max="14856" width="10.54296875" style="8" bestFit="1" customWidth="1"/>
    <col min="14857" max="15101" width="9.1796875" style="8"/>
    <col min="15102" max="15102" width="9.7265625" style="8" bestFit="1" customWidth="1"/>
    <col min="15103" max="15103" width="7.453125" style="8" customWidth="1"/>
    <col min="15104" max="15104" width="11.1796875" style="8" bestFit="1" customWidth="1"/>
    <col min="15105" max="15105" width="9.26953125" style="8" customWidth="1"/>
    <col min="15106" max="15106" width="11.81640625" style="8" customWidth="1"/>
    <col min="15107" max="15107" width="10.7265625" style="8" customWidth="1"/>
    <col min="15108" max="15108" width="10.453125" style="8" customWidth="1"/>
    <col min="15109" max="15109" width="10" style="8" customWidth="1"/>
    <col min="15110" max="15110" width="10.26953125" style="8" customWidth="1"/>
    <col min="15111" max="15111" width="11" style="8" customWidth="1"/>
    <col min="15112" max="15112" width="10.54296875" style="8" bestFit="1" customWidth="1"/>
    <col min="15113" max="15357" width="9.1796875" style="8"/>
    <col min="15358" max="15358" width="9.7265625" style="8" bestFit="1" customWidth="1"/>
    <col min="15359" max="15359" width="7.453125" style="8" customWidth="1"/>
    <col min="15360" max="15360" width="11.1796875" style="8" bestFit="1" customWidth="1"/>
    <col min="15361" max="15361" width="9.26953125" style="8" customWidth="1"/>
    <col min="15362" max="15362" width="11.81640625" style="8" customWidth="1"/>
    <col min="15363" max="15363" width="10.7265625" style="8" customWidth="1"/>
    <col min="15364" max="15364" width="10.453125" style="8" customWidth="1"/>
    <col min="15365" max="15365" width="10" style="8" customWidth="1"/>
    <col min="15366" max="15366" width="10.26953125" style="8" customWidth="1"/>
    <col min="15367" max="15367" width="11" style="8" customWidth="1"/>
    <col min="15368" max="15368" width="10.54296875" style="8" bestFit="1" customWidth="1"/>
    <col min="15369" max="15613" width="9.1796875" style="8"/>
    <col min="15614" max="15614" width="9.7265625" style="8" bestFit="1" customWidth="1"/>
    <col min="15615" max="15615" width="7.453125" style="8" customWidth="1"/>
    <col min="15616" max="15616" width="11.1796875" style="8" bestFit="1" customWidth="1"/>
    <col min="15617" max="15617" width="9.26953125" style="8" customWidth="1"/>
    <col min="15618" max="15618" width="11.81640625" style="8" customWidth="1"/>
    <col min="15619" max="15619" width="10.7265625" style="8" customWidth="1"/>
    <col min="15620" max="15620" width="10.453125" style="8" customWidth="1"/>
    <col min="15621" max="15621" width="10" style="8" customWidth="1"/>
    <col min="15622" max="15622" width="10.26953125" style="8" customWidth="1"/>
    <col min="15623" max="15623" width="11" style="8" customWidth="1"/>
    <col min="15624" max="15624" width="10.54296875" style="8" bestFit="1" customWidth="1"/>
    <col min="15625" max="15869" width="9.1796875" style="8"/>
    <col min="15870" max="15870" width="9.7265625" style="8" bestFit="1" customWidth="1"/>
    <col min="15871" max="15871" width="7.453125" style="8" customWidth="1"/>
    <col min="15872" max="15872" width="11.1796875" style="8" bestFit="1" customWidth="1"/>
    <col min="15873" max="15873" width="9.26953125" style="8" customWidth="1"/>
    <col min="15874" max="15874" width="11.81640625" style="8" customWidth="1"/>
    <col min="15875" max="15875" width="10.7265625" style="8" customWidth="1"/>
    <col min="15876" max="15876" width="10.453125" style="8" customWidth="1"/>
    <col min="15877" max="15877" width="10" style="8" customWidth="1"/>
    <col min="15878" max="15878" width="10.26953125" style="8" customWidth="1"/>
    <col min="15879" max="15879" width="11" style="8" customWidth="1"/>
    <col min="15880" max="15880" width="10.54296875" style="8" bestFit="1" customWidth="1"/>
    <col min="15881" max="16125" width="9.1796875" style="8"/>
    <col min="16126" max="16126" width="9.7265625" style="8" bestFit="1" customWidth="1"/>
    <col min="16127" max="16127" width="7.453125" style="8" customWidth="1"/>
    <col min="16128" max="16128" width="11.1796875" style="8" bestFit="1" customWidth="1"/>
    <col min="16129" max="16129" width="9.26953125" style="8" customWidth="1"/>
    <col min="16130" max="16130" width="11.81640625" style="8" customWidth="1"/>
    <col min="16131" max="16131" width="10.7265625" style="8" customWidth="1"/>
    <col min="16132" max="16132" width="10.453125" style="8" customWidth="1"/>
    <col min="16133" max="16133" width="10" style="8" customWidth="1"/>
    <col min="16134" max="16134" width="10.26953125" style="8" customWidth="1"/>
    <col min="16135" max="16135" width="11" style="8" customWidth="1"/>
    <col min="16136" max="16136" width="10.54296875" style="8" bestFit="1" customWidth="1"/>
    <col min="16137" max="16384" width="9.1796875" style="8"/>
  </cols>
  <sheetData>
    <row r="1" spans="1:11" ht="15" x14ac:dyDescent="0.3">
      <c r="A1" s="1" t="s">
        <v>0</v>
      </c>
      <c r="B1" s="72"/>
      <c r="D1" s="96"/>
    </row>
    <row r="2" spans="1:11" ht="15" x14ac:dyDescent="0.3">
      <c r="A2" s="1" t="s">
        <v>1</v>
      </c>
      <c r="B2" s="72"/>
      <c r="D2" s="96"/>
    </row>
    <row r="3" spans="1:11" ht="15" x14ac:dyDescent="0.3">
      <c r="A3" s="74" t="s">
        <v>222</v>
      </c>
      <c r="B3" s="72"/>
      <c r="D3" s="97"/>
    </row>
    <row r="4" spans="1:11" ht="32.25" customHeight="1" thickBot="1" x14ac:dyDescent="0.3">
      <c r="A4" s="156" t="s">
        <v>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1" s="61" customFormat="1" ht="67.5" customHeight="1" thickBot="1" x14ac:dyDescent="0.3">
      <c r="A5" s="98" t="s">
        <v>223</v>
      </c>
      <c r="B5" s="99" t="s">
        <v>145</v>
      </c>
      <c r="C5" s="100" t="s">
        <v>16</v>
      </c>
      <c r="D5" s="99" t="s">
        <v>224</v>
      </c>
      <c r="E5" s="100" t="s">
        <v>225</v>
      </c>
      <c r="F5" s="78" t="s">
        <v>147</v>
      </c>
      <c r="G5" s="99" t="s">
        <v>226</v>
      </c>
      <c r="H5" s="99" t="s">
        <v>227</v>
      </c>
      <c r="I5" s="99" t="s">
        <v>228</v>
      </c>
      <c r="J5" s="99" t="s">
        <v>229</v>
      </c>
      <c r="K5" s="101" t="s">
        <v>230</v>
      </c>
    </row>
    <row r="6" spans="1:11" x14ac:dyDescent="0.25">
      <c r="A6" s="102" t="s">
        <v>231</v>
      </c>
      <c r="B6" s="103" t="s">
        <v>232</v>
      </c>
      <c r="C6" s="104" t="s">
        <v>233</v>
      </c>
      <c r="D6" s="105" t="s">
        <v>234</v>
      </c>
      <c r="E6" s="106">
        <f>VLOOKUP(B6,'Rate Calc '!$F$14:$M$54,2,FALSE)</f>
        <v>0.8165</v>
      </c>
      <c r="F6" s="107">
        <f>VLOOKUP(B6,'Rate Calc '!$F$14:$M$54,3,FALSE)</f>
        <v>60.15992</v>
      </c>
      <c r="G6" s="107">
        <f>VLOOKUP(B6,'Rate Calc '!$F$14:$M$54,4,FALSE)</f>
        <v>203.13707500000001</v>
      </c>
      <c r="H6" s="107">
        <f>VLOOKUP(B6,'Rate Calc '!$F$14:$M$54,5,FALSE)</f>
        <v>160.11595999999997</v>
      </c>
      <c r="I6" s="107">
        <f>VLOOKUP(B6,'Rate Calc '!$F$14:$M$54,6,FALSE)</f>
        <v>60.15992</v>
      </c>
      <c r="J6" s="107">
        <f>VLOOKUP(B6,'Rate Calc '!$F$14:$M$54,7,FALSE)</f>
        <v>497.76951500000007</v>
      </c>
      <c r="K6" s="108">
        <f>VLOOKUP(B6,'Rate Calc '!$F$14:$M$54,8,FALSE)</f>
        <v>1060.0495149999999</v>
      </c>
    </row>
    <row r="7" spans="1:11" x14ac:dyDescent="0.25">
      <c r="A7" s="54" t="s">
        <v>33</v>
      </c>
      <c r="B7" s="109" t="s">
        <v>235</v>
      </c>
      <c r="C7" s="110" t="s">
        <v>236</v>
      </c>
      <c r="D7" s="111" t="s">
        <v>237</v>
      </c>
      <c r="E7" s="112">
        <f>VLOOKUP(B7,'Rate Calc '!$F$14:$M$54,2,FALSE)</f>
        <v>0.86570000000000003</v>
      </c>
      <c r="F7" s="113">
        <f>VLOOKUP(B7,'Rate Calc '!$F$14:$M$54,3,FALSE)</f>
        <v>62.741935999999995</v>
      </c>
      <c r="G7" s="113">
        <f>VLOOKUP(B7,'Rate Calc '!$F$14:$M$54,4,FALSE)</f>
        <v>210.64253500000001</v>
      </c>
      <c r="H7" s="113">
        <f>VLOOKUP(B7,'Rate Calc '!$F$14:$M$54,5,FALSE)</f>
        <v>166.031768</v>
      </c>
      <c r="I7" s="113">
        <f>VLOOKUP(B7,'Rate Calc '!$F$14:$M$54,6,FALSE)</f>
        <v>62.741935999999995</v>
      </c>
      <c r="J7" s="113">
        <f>VLOOKUP(B7,'Rate Calc '!$F$14:$M$54,7,FALSE)</f>
        <v>514.59148700000003</v>
      </c>
      <c r="K7" s="114">
        <f>VLOOKUP(B7,'Rate Calc '!$F$14:$M$54,8,FALSE)</f>
        <v>1097.5354869999999</v>
      </c>
    </row>
    <row r="8" spans="1:11" x14ac:dyDescent="0.25">
      <c r="A8" s="54" t="s">
        <v>238</v>
      </c>
      <c r="B8" s="109" t="s">
        <v>232</v>
      </c>
      <c r="C8" s="104" t="s">
        <v>239</v>
      </c>
      <c r="D8" s="111" t="s">
        <v>234</v>
      </c>
      <c r="E8" s="112">
        <f>VLOOKUP(B8,'Rate Calc '!$F$14:$M$54,2,FALSE)</f>
        <v>0.8165</v>
      </c>
      <c r="F8" s="113">
        <f>VLOOKUP(B8,'Rate Calc '!$F$14:$M$54,3,FALSE)</f>
        <v>60.15992</v>
      </c>
      <c r="G8" s="113">
        <f>VLOOKUP(B8,'Rate Calc '!$F$14:$M$54,4,FALSE)</f>
        <v>203.13707500000001</v>
      </c>
      <c r="H8" s="113">
        <f>VLOOKUP(B8,'Rate Calc '!$F$14:$M$54,5,FALSE)</f>
        <v>160.11595999999997</v>
      </c>
      <c r="I8" s="113">
        <f>VLOOKUP(B8,'Rate Calc '!$F$14:$M$54,6,FALSE)</f>
        <v>60.15992</v>
      </c>
      <c r="J8" s="113">
        <f>VLOOKUP(B8,'Rate Calc '!$F$14:$M$54,7,FALSE)</f>
        <v>497.76951500000007</v>
      </c>
      <c r="K8" s="114">
        <f>VLOOKUP(B8,'Rate Calc '!$F$14:$M$54,8,FALSE)</f>
        <v>1060.0495149999999</v>
      </c>
    </row>
    <row r="9" spans="1:11" x14ac:dyDescent="0.25">
      <c r="A9" s="54" t="s">
        <v>114</v>
      </c>
      <c r="B9" s="109" t="s">
        <v>240</v>
      </c>
      <c r="C9" s="115" t="s">
        <v>241</v>
      </c>
      <c r="D9" s="111" t="s">
        <v>237</v>
      </c>
      <c r="E9" s="112">
        <f>VLOOKUP(B9,'Rate Calc '!F14:M54,2,FALSE)</f>
        <v>0.86380000000000001</v>
      </c>
      <c r="F9" s="113">
        <f>VLOOKUP(B9,'Rate Calc '!$F$14:$M$54,3,FALSE)</f>
        <v>62.642223999999999</v>
      </c>
      <c r="G9" s="113">
        <f>VLOOKUP(B9,'Rate Calc '!$F$14:$M$54,4,FALSE)</f>
        <v>210.35269</v>
      </c>
      <c r="H9" s="113">
        <f>VLOOKUP(B9,'Rate Calc '!$F$14:$M$54,5,FALSE)</f>
        <v>165.80331200000001</v>
      </c>
      <c r="I9" s="113">
        <f>VLOOKUP(B9,'Rate Calc '!$F$14:$M$54,6,FALSE)</f>
        <v>62.642223999999999</v>
      </c>
      <c r="J9" s="113">
        <f>VLOOKUP(B9,'Rate Calc '!$F$14:$M$54,7,FALSE)</f>
        <v>513.94185800000002</v>
      </c>
      <c r="K9" s="114">
        <f>VLOOKUP(B9,'Rate Calc '!$F$14:$M$54,8,FALSE)</f>
        <v>1096.0878579999999</v>
      </c>
    </row>
    <row r="10" spans="1:11" x14ac:dyDescent="0.25">
      <c r="A10" s="54" t="s">
        <v>210</v>
      </c>
      <c r="B10" s="109" t="s">
        <v>232</v>
      </c>
      <c r="C10" s="104" t="s">
        <v>242</v>
      </c>
      <c r="D10" s="111" t="s">
        <v>234</v>
      </c>
      <c r="E10" s="112">
        <f>VLOOKUP(B10,'Rate Calc '!$F$14:$M$54,2,FALSE)</f>
        <v>0.8165</v>
      </c>
      <c r="F10" s="113">
        <f>VLOOKUP(B10,'Rate Calc '!$F$14:$M$54,3,FALSE)</f>
        <v>60.15992</v>
      </c>
      <c r="G10" s="113">
        <f>VLOOKUP(B10,'Rate Calc '!$F$14:$M$54,4,FALSE)</f>
        <v>203.13707500000001</v>
      </c>
      <c r="H10" s="113">
        <f>VLOOKUP(B10,'Rate Calc '!$F$14:$M$54,5,FALSE)</f>
        <v>160.11595999999997</v>
      </c>
      <c r="I10" s="113">
        <f>VLOOKUP(B10,'Rate Calc '!$F$14:$M$54,6,FALSE)</f>
        <v>60.15992</v>
      </c>
      <c r="J10" s="113">
        <f>VLOOKUP(B10,'Rate Calc '!$F$14:$M$54,7,FALSE)</f>
        <v>497.76951500000007</v>
      </c>
      <c r="K10" s="114">
        <f>VLOOKUP(B10,'Rate Calc '!$F$14:$M$54,8,FALSE)</f>
        <v>1060.0495149999999</v>
      </c>
    </row>
    <row r="11" spans="1:11" x14ac:dyDescent="0.25">
      <c r="A11" s="54" t="s">
        <v>243</v>
      </c>
      <c r="B11" s="109" t="s">
        <v>232</v>
      </c>
      <c r="C11" s="104" t="s">
        <v>244</v>
      </c>
      <c r="D11" s="111" t="s">
        <v>234</v>
      </c>
      <c r="E11" s="112">
        <f>VLOOKUP(B11,'Rate Calc '!$F$14:$M$54,2,FALSE)</f>
        <v>0.8165</v>
      </c>
      <c r="F11" s="113">
        <f>VLOOKUP(B11,'Rate Calc '!$F$14:$M$54,3,FALSE)</f>
        <v>60.15992</v>
      </c>
      <c r="G11" s="113">
        <f>VLOOKUP(B11,'Rate Calc '!$F$14:$M$54,4,FALSE)</f>
        <v>203.13707500000001</v>
      </c>
      <c r="H11" s="113">
        <f>VLOOKUP(B11,'Rate Calc '!$F$14:$M$54,5,FALSE)</f>
        <v>160.11595999999997</v>
      </c>
      <c r="I11" s="113">
        <f>VLOOKUP(B11,'Rate Calc '!$F$14:$M$54,6,FALSE)</f>
        <v>60.15992</v>
      </c>
      <c r="J11" s="113">
        <f>VLOOKUP(B11,'Rate Calc '!$F$14:$M$54,7,FALSE)</f>
        <v>497.76951500000007</v>
      </c>
      <c r="K11" s="114">
        <f>VLOOKUP(B11,'Rate Calc '!$F$14:$M$54,8,FALSE)</f>
        <v>1060.0495149999999</v>
      </c>
    </row>
    <row r="12" spans="1:11" x14ac:dyDescent="0.25">
      <c r="A12" s="54" t="s">
        <v>245</v>
      </c>
      <c r="B12" s="109" t="s">
        <v>232</v>
      </c>
      <c r="C12" s="104" t="s">
        <v>246</v>
      </c>
      <c r="D12" s="111" t="s">
        <v>234</v>
      </c>
      <c r="E12" s="112">
        <f>VLOOKUP(B12,'Rate Calc '!$F$14:$M$54,2,FALSE)</f>
        <v>0.8165</v>
      </c>
      <c r="F12" s="113">
        <f>VLOOKUP(B12,'Rate Calc '!$F$14:$M$54,3,FALSE)</f>
        <v>60.15992</v>
      </c>
      <c r="G12" s="113">
        <f>VLOOKUP(B12,'Rate Calc '!$F$14:$M$54,4,FALSE)</f>
        <v>203.13707500000001</v>
      </c>
      <c r="H12" s="113">
        <f>VLOOKUP(B12,'Rate Calc '!$F$14:$M$54,5,FALSE)</f>
        <v>160.11595999999997</v>
      </c>
      <c r="I12" s="113">
        <f>VLOOKUP(B12,'Rate Calc '!$F$14:$M$54,6,FALSE)</f>
        <v>60.15992</v>
      </c>
      <c r="J12" s="113">
        <f>VLOOKUP(B12,'Rate Calc '!$F$14:$M$54,7,FALSE)</f>
        <v>497.76951500000007</v>
      </c>
      <c r="K12" s="114">
        <f>VLOOKUP(B12,'Rate Calc '!$F$14:$M$54,8,FALSE)</f>
        <v>1060.0495149999999</v>
      </c>
    </row>
    <row r="13" spans="1:11" x14ac:dyDescent="0.25">
      <c r="A13" s="54" t="s">
        <v>42</v>
      </c>
      <c r="B13" s="109" t="s">
        <v>247</v>
      </c>
      <c r="C13" s="110" t="s">
        <v>248</v>
      </c>
      <c r="D13" s="111" t="s">
        <v>237</v>
      </c>
      <c r="E13" s="112">
        <f>VLOOKUP(B13,'Rate Calc '!$F$14:$M$54,2,FALSE)</f>
        <v>0.95230000000000004</v>
      </c>
      <c r="F13" s="113">
        <f>VLOOKUP(B13,'Rate Calc '!$F$14:$M$54,3,FALSE)</f>
        <v>67.286704</v>
      </c>
      <c r="G13" s="113">
        <f>VLOOKUP(B13,'Rate Calc '!$F$14:$M$54,4,FALSE)</f>
        <v>223.853365</v>
      </c>
      <c r="H13" s="113">
        <f>VLOOKUP(B13,'Rate Calc '!$F$14:$M$54,5,FALSE)</f>
        <v>176.44455199999999</v>
      </c>
      <c r="I13" s="113">
        <f>VLOOKUP(B13,'Rate Calc '!$F$14:$M$54,6,FALSE)</f>
        <v>67.286704</v>
      </c>
      <c r="J13" s="113">
        <f>VLOOKUP(B13,'Rate Calc '!$F$14:$M$54,7,FALSE)</f>
        <v>544.20089300000006</v>
      </c>
      <c r="K13" s="114">
        <f>VLOOKUP(B13,'Rate Calc '!$F$14:$M$54,8,FALSE)</f>
        <v>1163.516893</v>
      </c>
    </row>
    <row r="14" spans="1:11" x14ac:dyDescent="0.25">
      <c r="A14" s="54" t="s">
        <v>79</v>
      </c>
      <c r="B14" s="109" t="s">
        <v>249</v>
      </c>
      <c r="C14" s="110" t="s">
        <v>250</v>
      </c>
      <c r="D14" s="111" t="s">
        <v>237</v>
      </c>
      <c r="E14" s="112">
        <f>VLOOKUP(B14,'Rate Calc '!$F$14:$M$54,2,FALSE)</f>
        <v>0.94489999999999996</v>
      </c>
      <c r="F14" s="113">
        <f>VLOOKUP(B14,'Rate Calc '!$F$14:$M$54,3,FALSE)</f>
        <v>66.898351999999988</v>
      </c>
      <c r="G14" s="113">
        <f>VLOOKUP(B14,'Rate Calc '!$F$14:$M$54,4,FALSE)</f>
        <v>222.72449499999999</v>
      </c>
      <c r="H14" s="113">
        <f>VLOOKUP(B14,'Rate Calc '!$F$14:$M$54,5,FALSE)</f>
        <v>175.554776</v>
      </c>
      <c r="I14" s="113">
        <f>VLOOKUP(B14,'Rate Calc '!$F$14:$M$54,6,FALSE)</f>
        <v>66.898351999999988</v>
      </c>
      <c r="J14" s="113">
        <f>VLOOKUP(B14,'Rate Calc '!$F$14:$M$54,7,FALSE)</f>
        <v>541.67075899999998</v>
      </c>
      <c r="K14" s="114">
        <f>VLOOKUP(B14,'Rate Calc '!$F$14:$M$54,8,FALSE)</f>
        <v>1157.8787589999999</v>
      </c>
    </row>
    <row r="15" spans="1:11" x14ac:dyDescent="0.25">
      <c r="A15" s="54" t="s">
        <v>70</v>
      </c>
      <c r="B15" s="109" t="s">
        <v>251</v>
      </c>
      <c r="C15" s="110" t="s">
        <v>252</v>
      </c>
      <c r="D15" s="111" t="s">
        <v>237</v>
      </c>
      <c r="E15" s="112">
        <f>VLOOKUP(B15,'Rate Calc '!$F$14:$M$54,2,FALSE)</f>
        <v>0.89810000000000001</v>
      </c>
      <c r="F15" s="113">
        <f>VLOOKUP(B15,'Rate Calc '!$F$14:$M$54,3,FALSE)</f>
        <v>64.442287999999991</v>
      </c>
      <c r="G15" s="113">
        <f>VLOOKUP(B15,'Rate Calc '!$F$14:$M$54,4,FALSE)</f>
        <v>215.58515499999999</v>
      </c>
      <c r="H15" s="113">
        <f>VLOOKUP(B15,'Rate Calc '!$F$14:$M$54,5,FALSE)</f>
        <v>169.92754400000001</v>
      </c>
      <c r="I15" s="113">
        <f>VLOOKUP(B15,'Rate Calc '!$F$14:$M$54,6,FALSE)</f>
        <v>64.442287999999991</v>
      </c>
      <c r="J15" s="113">
        <f>VLOOKUP(B15,'Rate Calc '!$F$14:$M$54,7,FALSE)</f>
        <v>525.66937100000007</v>
      </c>
      <c r="K15" s="114">
        <f>VLOOKUP(B15,'Rate Calc '!$F$14:$M$54,8,FALSE)</f>
        <v>1122.2213709999999</v>
      </c>
    </row>
    <row r="16" spans="1:11" x14ac:dyDescent="0.25">
      <c r="A16" s="54" t="s">
        <v>165</v>
      </c>
      <c r="B16" s="109" t="s">
        <v>232</v>
      </c>
      <c r="C16" s="104" t="s">
        <v>253</v>
      </c>
      <c r="D16" s="111" t="s">
        <v>234</v>
      </c>
      <c r="E16" s="112">
        <f>VLOOKUP(B16,'Rate Calc '!$F$14:$M$54,2,FALSE)</f>
        <v>0.8165</v>
      </c>
      <c r="F16" s="113">
        <f>VLOOKUP(B16,'Rate Calc '!$F$14:$M$54,3,FALSE)</f>
        <v>60.15992</v>
      </c>
      <c r="G16" s="113">
        <f>VLOOKUP(B16,'Rate Calc '!$F$14:$M$54,4,FALSE)</f>
        <v>203.13707500000001</v>
      </c>
      <c r="H16" s="113">
        <f>VLOOKUP(B16,'Rate Calc '!$F$14:$M$54,5,FALSE)</f>
        <v>160.11595999999997</v>
      </c>
      <c r="I16" s="113">
        <f>VLOOKUP(B16,'Rate Calc '!$F$14:$M$54,6,FALSE)</f>
        <v>60.15992</v>
      </c>
      <c r="J16" s="113">
        <f>VLOOKUP(B16,'Rate Calc '!$F$14:$M$54,7,FALSE)</f>
        <v>497.76951500000007</v>
      </c>
      <c r="K16" s="114">
        <f>VLOOKUP(B16,'Rate Calc '!$F$14:$M$54,8,FALSE)</f>
        <v>1060.0495149999999</v>
      </c>
    </row>
    <row r="17" spans="1:11" x14ac:dyDescent="0.25">
      <c r="A17" s="54" t="s">
        <v>45</v>
      </c>
      <c r="B17" s="109" t="s">
        <v>247</v>
      </c>
      <c r="C17" s="110" t="s">
        <v>254</v>
      </c>
      <c r="D17" s="111" t="s">
        <v>237</v>
      </c>
      <c r="E17" s="112">
        <f>VLOOKUP(B17,'Rate Calc '!$F$14:$M$54,2,FALSE)</f>
        <v>0.95230000000000004</v>
      </c>
      <c r="F17" s="113">
        <f>VLOOKUP(B17,'Rate Calc '!$F$14:$M$54,3,FALSE)</f>
        <v>67.286704</v>
      </c>
      <c r="G17" s="113">
        <f>VLOOKUP(B17,'Rate Calc '!$F$14:$M$54,4,FALSE)</f>
        <v>223.853365</v>
      </c>
      <c r="H17" s="113">
        <f>VLOOKUP(B17,'Rate Calc '!$F$14:$M$54,5,FALSE)</f>
        <v>176.44455199999999</v>
      </c>
      <c r="I17" s="113">
        <f>VLOOKUP(B17,'Rate Calc '!$F$14:$M$54,6,FALSE)</f>
        <v>67.286704</v>
      </c>
      <c r="J17" s="113">
        <f>VLOOKUP(B17,'Rate Calc '!$F$14:$M$54,7,FALSE)</f>
        <v>544.20089300000006</v>
      </c>
      <c r="K17" s="114">
        <f>VLOOKUP(B17,'Rate Calc '!$F$14:$M$54,8,FALSE)</f>
        <v>1163.516893</v>
      </c>
    </row>
    <row r="18" spans="1:11" x14ac:dyDescent="0.25">
      <c r="A18" s="54" t="s">
        <v>255</v>
      </c>
      <c r="B18" s="109" t="s">
        <v>232</v>
      </c>
      <c r="C18" s="104" t="s">
        <v>256</v>
      </c>
      <c r="D18" s="111" t="s">
        <v>234</v>
      </c>
      <c r="E18" s="112">
        <f>VLOOKUP(B18,'Rate Calc '!$F$14:$M$54,2,FALSE)</f>
        <v>0.8165</v>
      </c>
      <c r="F18" s="113">
        <f>VLOOKUP(B18,'Rate Calc '!$F$14:$M$54,3,FALSE)</f>
        <v>60.15992</v>
      </c>
      <c r="G18" s="113">
        <f>VLOOKUP(B18,'Rate Calc '!$F$14:$M$54,4,FALSE)</f>
        <v>203.13707500000001</v>
      </c>
      <c r="H18" s="113">
        <f>VLOOKUP(B18,'Rate Calc '!$F$14:$M$54,5,FALSE)</f>
        <v>160.11595999999997</v>
      </c>
      <c r="I18" s="113">
        <f>VLOOKUP(B18,'Rate Calc '!$F$14:$M$54,6,FALSE)</f>
        <v>60.15992</v>
      </c>
      <c r="J18" s="113">
        <f>VLOOKUP(B18,'Rate Calc '!$F$14:$M$54,7,FALSE)</f>
        <v>497.76951500000007</v>
      </c>
      <c r="K18" s="114">
        <f>VLOOKUP(B18,'Rate Calc '!$F$14:$M$54,8,FALSE)</f>
        <v>1060.0495149999999</v>
      </c>
    </row>
    <row r="19" spans="1:11" x14ac:dyDescent="0.25">
      <c r="A19" s="54" t="s">
        <v>257</v>
      </c>
      <c r="B19" s="109" t="s">
        <v>232</v>
      </c>
      <c r="C19" s="104" t="s">
        <v>258</v>
      </c>
      <c r="D19" s="111" t="s">
        <v>234</v>
      </c>
      <c r="E19" s="112">
        <f>VLOOKUP(B19,'Rate Calc '!$F$14:$M$54,2,FALSE)</f>
        <v>0.8165</v>
      </c>
      <c r="F19" s="113">
        <f>VLOOKUP(B19,'Rate Calc '!$F$14:$M$54,3,FALSE)</f>
        <v>60.15992</v>
      </c>
      <c r="G19" s="113">
        <f>VLOOKUP(B19,'Rate Calc '!$F$14:$M$54,4,FALSE)</f>
        <v>203.13707500000001</v>
      </c>
      <c r="H19" s="113">
        <f>VLOOKUP(B19,'Rate Calc '!$F$14:$M$54,5,FALSE)</f>
        <v>160.11595999999997</v>
      </c>
      <c r="I19" s="113">
        <f>VLOOKUP(B19,'Rate Calc '!$F$14:$M$54,6,FALSE)</f>
        <v>60.15992</v>
      </c>
      <c r="J19" s="113">
        <f>VLOOKUP(B19,'Rate Calc '!$F$14:$M$54,7,FALSE)</f>
        <v>497.76951500000007</v>
      </c>
      <c r="K19" s="114">
        <f>VLOOKUP(B19,'Rate Calc '!$F$14:$M$54,8,FALSE)</f>
        <v>1060.0495149999999</v>
      </c>
    </row>
    <row r="20" spans="1:11" x14ac:dyDescent="0.25">
      <c r="A20" s="54" t="s">
        <v>92</v>
      </c>
      <c r="B20" s="109" t="s">
        <v>259</v>
      </c>
      <c r="C20" s="110" t="s">
        <v>260</v>
      </c>
      <c r="D20" s="111" t="s">
        <v>237</v>
      </c>
      <c r="E20" s="112">
        <f>VLOOKUP(B20,'Rate Calc '!$F$14:$M$54,2,FALSE)</f>
        <v>0.91449999999999998</v>
      </c>
      <c r="F20" s="113">
        <f>VLOOKUP(B20,'Rate Calc '!$F$14:$M$54,3,FALSE)</f>
        <v>65.302959999999999</v>
      </c>
      <c r="G20" s="113">
        <f>VLOOKUP(B20,'Rate Calc '!$F$14:$M$54,4,FALSE)</f>
        <v>218.086975</v>
      </c>
      <c r="H20" s="113">
        <f>VLOOKUP(B20,'Rate Calc '!$F$14:$M$54,5,FALSE)</f>
        <v>171.89947999999998</v>
      </c>
      <c r="I20" s="113">
        <f>VLOOKUP(B20,'Rate Calc '!$F$14:$M$54,6,FALSE)</f>
        <v>65.302959999999999</v>
      </c>
      <c r="J20" s="113">
        <f>VLOOKUP(B20,'Rate Calc '!$F$14:$M$54,7,FALSE)</f>
        <v>531.27669500000002</v>
      </c>
      <c r="K20" s="114">
        <f>VLOOKUP(B20,'Rate Calc '!$F$14:$M$54,8,FALSE)</f>
        <v>1134.7166949999998</v>
      </c>
    </row>
    <row r="21" spans="1:11" x14ac:dyDescent="0.25">
      <c r="A21" s="54" t="s">
        <v>36</v>
      </c>
      <c r="B21" s="109" t="s">
        <v>235</v>
      </c>
      <c r="C21" s="110" t="s">
        <v>261</v>
      </c>
      <c r="D21" s="111" t="s">
        <v>237</v>
      </c>
      <c r="E21" s="112">
        <f>VLOOKUP(B21,'Rate Calc '!$F$14:$M$54,2,FALSE)</f>
        <v>0.86570000000000003</v>
      </c>
      <c r="F21" s="113">
        <f>VLOOKUP(B21,'Rate Calc '!$F$14:$M$54,3,FALSE)</f>
        <v>62.741935999999995</v>
      </c>
      <c r="G21" s="113">
        <f>VLOOKUP(B21,'Rate Calc '!$F$14:$M$54,4,FALSE)</f>
        <v>210.64253500000001</v>
      </c>
      <c r="H21" s="113">
        <f>VLOOKUP(B21,'Rate Calc '!$F$14:$M$54,5,FALSE)</f>
        <v>166.031768</v>
      </c>
      <c r="I21" s="113">
        <f>VLOOKUP(B21,'Rate Calc '!$F$14:$M$54,6,FALSE)</f>
        <v>62.741935999999995</v>
      </c>
      <c r="J21" s="113">
        <f>VLOOKUP(B21,'Rate Calc '!$F$14:$M$54,7,FALSE)</f>
        <v>514.59148700000003</v>
      </c>
      <c r="K21" s="114">
        <f>VLOOKUP(B21,'Rate Calc '!$F$14:$M$54,8,FALSE)</f>
        <v>1097.5354869999999</v>
      </c>
    </row>
    <row r="22" spans="1:11" x14ac:dyDescent="0.25">
      <c r="A22" s="54" t="s">
        <v>262</v>
      </c>
      <c r="B22" s="109" t="s">
        <v>232</v>
      </c>
      <c r="C22" s="104" t="s">
        <v>263</v>
      </c>
      <c r="D22" s="111" t="s">
        <v>234</v>
      </c>
      <c r="E22" s="112">
        <f>VLOOKUP(B22,'Rate Calc '!$F$14:$M$54,2,FALSE)</f>
        <v>0.8165</v>
      </c>
      <c r="F22" s="113">
        <f>VLOOKUP(B22,'Rate Calc '!$F$14:$M$54,3,FALSE)</f>
        <v>60.15992</v>
      </c>
      <c r="G22" s="113">
        <f>VLOOKUP(B22,'Rate Calc '!$F$14:$M$54,4,FALSE)</f>
        <v>203.13707500000001</v>
      </c>
      <c r="H22" s="113">
        <f>VLOOKUP(B22,'Rate Calc '!$F$14:$M$54,5,FALSE)</f>
        <v>160.11595999999997</v>
      </c>
      <c r="I22" s="113">
        <f>VLOOKUP(B22,'Rate Calc '!$F$14:$M$54,6,FALSE)</f>
        <v>60.15992</v>
      </c>
      <c r="J22" s="113">
        <f>VLOOKUP(B22,'Rate Calc '!$F$14:$M$54,7,FALSE)</f>
        <v>497.76951500000007</v>
      </c>
      <c r="K22" s="114">
        <f>VLOOKUP(B22,'Rate Calc '!$F$14:$M$54,8,FALSE)</f>
        <v>1060.0495149999999</v>
      </c>
    </row>
    <row r="23" spans="1:11" x14ac:dyDescent="0.25">
      <c r="A23" s="54" t="s">
        <v>197</v>
      </c>
      <c r="B23" s="109" t="s">
        <v>232</v>
      </c>
      <c r="C23" s="104" t="s">
        <v>264</v>
      </c>
      <c r="D23" s="111" t="s">
        <v>234</v>
      </c>
      <c r="E23" s="112">
        <f>VLOOKUP(B23,'Rate Calc '!$F$14:$M$54,2,FALSE)</f>
        <v>0.8165</v>
      </c>
      <c r="F23" s="113">
        <f>VLOOKUP(B23,'Rate Calc '!$F$14:$M$54,3,FALSE)</f>
        <v>60.15992</v>
      </c>
      <c r="G23" s="113">
        <f>VLOOKUP(B23,'Rate Calc '!$F$14:$M$54,4,FALSE)</f>
        <v>203.13707500000001</v>
      </c>
      <c r="H23" s="113">
        <f>VLOOKUP(B23,'Rate Calc '!$F$14:$M$54,5,FALSE)</f>
        <v>160.11595999999997</v>
      </c>
      <c r="I23" s="113">
        <f>VLOOKUP(B23,'Rate Calc '!$F$14:$M$54,6,FALSE)</f>
        <v>60.15992</v>
      </c>
      <c r="J23" s="113">
        <f>VLOOKUP(B23,'Rate Calc '!$F$14:$M$54,7,FALSE)</f>
        <v>497.76951500000007</v>
      </c>
      <c r="K23" s="114">
        <f>VLOOKUP(B23,'Rate Calc '!$F$14:$M$54,8,FALSE)</f>
        <v>1060.0495149999999</v>
      </c>
    </row>
    <row r="24" spans="1:11" x14ac:dyDescent="0.25">
      <c r="A24" s="54" t="s">
        <v>47</v>
      </c>
      <c r="B24" s="109" t="s">
        <v>247</v>
      </c>
      <c r="C24" s="110" t="s">
        <v>265</v>
      </c>
      <c r="D24" s="111" t="s">
        <v>237</v>
      </c>
      <c r="E24" s="112">
        <f>VLOOKUP(B24,'Rate Calc '!$F$14:$M$54,2,FALSE)</f>
        <v>0.95230000000000004</v>
      </c>
      <c r="F24" s="113">
        <f>VLOOKUP(B24,'Rate Calc '!$F$14:$M$54,3,FALSE)</f>
        <v>67.286704</v>
      </c>
      <c r="G24" s="113">
        <f>VLOOKUP(B24,'Rate Calc '!$F$14:$M$54,4,FALSE)</f>
        <v>223.853365</v>
      </c>
      <c r="H24" s="113">
        <f>VLOOKUP(B24,'Rate Calc '!$F$14:$M$54,5,FALSE)</f>
        <v>176.44455199999999</v>
      </c>
      <c r="I24" s="113">
        <f>VLOOKUP(B24,'Rate Calc '!$F$14:$M$54,6,FALSE)</f>
        <v>67.286704</v>
      </c>
      <c r="J24" s="113">
        <f>VLOOKUP(B24,'Rate Calc '!$F$14:$M$54,7,FALSE)</f>
        <v>544.20089300000006</v>
      </c>
      <c r="K24" s="114">
        <f>VLOOKUP(B24,'Rate Calc '!$F$14:$M$54,8,FALSE)</f>
        <v>1163.516893</v>
      </c>
    </row>
    <row r="25" spans="1:11" x14ac:dyDescent="0.25">
      <c r="A25" s="54" t="s">
        <v>117</v>
      </c>
      <c r="B25" s="109" t="s">
        <v>240</v>
      </c>
      <c r="C25" s="115" t="s">
        <v>266</v>
      </c>
      <c r="D25" s="111" t="s">
        <v>237</v>
      </c>
      <c r="E25" s="112">
        <f>VLOOKUP(B25,'Rate Calc '!$F$14:$M$54,2,FALSE)</f>
        <v>0.86380000000000001</v>
      </c>
      <c r="F25" s="113">
        <f>VLOOKUP(B25,'Rate Calc '!$F$14:$M$54,3,FALSE)</f>
        <v>62.642223999999999</v>
      </c>
      <c r="G25" s="113">
        <f>VLOOKUP(B25,'Rate Calc '!$F$14:$M$54,4,FALSE)</f>
        <v>210.35269</v>
      </c>
      <c r="H25" s="113">
        <f>VLOOKUP(B25,'Rate Calc '!$F$14:$M$54,5,FALSE)</f>
        <v>165.80331200000001</v>
      </c>
      <c r="I25" s="113">
        <f>VLOOKUP(B25,'Rate Calc '!$F$14:$M$54,6,FALSE)</f>
        <v>62.642223999999999</v>
      </c>
      <c r="J25" s="113">
        <f>VLOOKUP(B25,'Rate Calc '!$F$14:$M$54,7,FALSE)</f>
        <v>513.94185800000002</v>
      </c>
      <c r="K25" s="114">
        <f>VLOOKUP(B25,'Rate Calc '!$F$14:$M$54,8,FALSE)</f>
        <v>1096.0878579999999</v>
      </c>
    </row>
    <row r="26" spans="1:11" x14ac:dyDescent="0.25">
      <c r="A26" s="54" t="s">
        <v>267</v>
      </c>
      <c r="B26" s="109" t="s">
        <v>232</v>
      </c>
      <c r="C26" s="116" t="s">
        <v>268</v>
      </c>
      <c r="D26" s="111" t="s">
        <v>234</v>
      </c>
      <c r="E26" s="112">
        <f>VLOOKUP(B26,'Rate Calc '!$F$14:$M$54,2,FALSE)</f>
        <v>0.8165</v>
      </c>
      <c r="F26" s="113">
        <f>VLOOKUP(B26,'Rate Calc '!$F$14:$M$54,3,FALSE)</f>
        <v>60.15992</v>
      </c>
      <c r="G26" s="113">
        <f>VLOOKUP(B26,'Rate Calc '!$F$14:$M$54,4,FALSE)</f>
        <v>203.13707500000001</v>
      </c>
      <c r="H26" s="113">
        <f>VLOOKUP(B26,'Rate Calc '!$F$14:$M$54,5,FALSE)</f>
        <v>160.11595999999997</v>
      </c>
      <c r="I26" s="113">
        <f>VLOOKUP(B26,'Rate Calc '!$F$14:$M$54,6,FALSE)</f>
        <v>60.15992</v>
      </c>
      <c r="J26" s="113">
        <f>VLOOKUP(B26,'Rate Calc '!$F$14:$M$54,7,FALSE)</f>
        <v>497.76951500000007</v>
      </c>
      <c r="K26" s="114">
        <f>VLOOKUP(B26,'Rate Calc '!$F$14:$M$54,8,FALSE)</f>
        <v>1060.0495149999999</v>
      </c>
    </row>
    <row r="27" spans="1:11" x14ac:dyDescent="0.25">
      <c r="A27" s="54" t="s">
        <v>73</v>
      </c>
      <c r="B27" s="109" t="s">
        <v>251</v>
      </c>
      <c r="C27" s="110" t="s">
        <v>269</v>
      </c>
      <c r="D27" s="111" t="s">
        <v>237</v>
      </c>
      <c r="E27" s="112">
        <f>VLOOKUP(B27,'Rate Calc '!$F$14:$M$54,2,FALSE)</f>
        <v>0.89810000000000001</v>
      </c>
      <c r="F27" s="113">
        <f>VLOOKUP(B27,'Rate Calc '!$F$14:$M$54,3,FALSE)</f>
        <v>64.442287999999991</v>
      </c>
      <c r="G27" s="113">
        <f>VLOOKUP(B27,'Rate Calc '!$F$14:$M$54,4,FALSE)</f>
        <v>215.58515499999999</v>
      </c>
      <c r="H27" s="113">
        <f>VLOOKUP(B27,'Rate Calc '!$F$14:$M$54,5,FALSE)</f>
        <v>169.92754400000001</v>
      </c>
      <c r="I27" s="113">
        <f>VLOOKUP(B27,'Rate Calc '!$F$14:$M$54,6,FALSE)</f>
        <v>64.442287999999991</v>
      </c>
      <c r="J27" s="113">
        <f>VLOOKUP(B27,'Rate Calc '!$F$14:$M$54,7,FALSE)</f>
        <v>525.66937100000007</v>
      </c>
      <c r="K27" s="114">
        <f>VLOOKUP(B27,'Rate Calc '!$F$14:$M$54,8,FALSE)</f>
        <v>1122.2213709999999</v>
      </c>
    </row>
    <row r="28" spans="1:11" x14ac:dyDescent="0.25">
      <c r="A28" s="54" t="s">
        <v>270</v>
      </c>
      <c r="B28" s="109" t="s">
        <v>232</v>
      </c>
      <c r="C28" s="116" t="s">
        <v>271</v>
      </c>
      <c r="D28" s="111" t="s">
        <v>234</v>
      </c>
      <c r="E28" s="112">
        <f>VLOOKUP(B28,'Rate Calc '!$F$14:$M$54,2,FALSE)</f>
        <v>0.8165</v>
      </c>
      <c r="F28" s="113">
        <f>VLOOKUP(B28,'Rate Calc '!$F$14:$M$54,3,FALSE)</f>
        <v>60.15992</v>
      </c>
      <c r="G28" s="113">
        <f>VLOOKUP(B28,'Rate Calc '!$F$14:$M$54,4,FALSE)</f>
        <v>203.13707500000001</v>
      </c>
      <c r="H28" s="113">
        <f>VLOOKUP(B28,'Rate Calc '!$F$14:$M$54,5,FALSE)</f>
        <v>160.11595999999997</v>
      </c>
      <c r="I28" s="113">
        <f>VLOOKUP(B28,'Rate Calc '!$F$14:$M$54,6,FALSE)</f>
        <v>60.15992</v>
      </c>
      <c r="J28" s="113">
        <f>VLOOKUP(B28,'Rate Calc '!$F$14:$M$54,7,FALSE)</f>
        <v>497.76951500000007</v>
      </c>
      <c r="K28" s="114">
        <f>VLOOKUP(B28,'Rate Calc '!$F$14:$M$54,8,FALSE)</f>
        <v>1060.0495149999999</v>
      </c>
    </row>
    <row r="29" spans="1:11" x14ac:dyDescent="0.25">
      <c r="A29" s="54" t="s">
        <v>57</v>
      </c>
      <c r="B29" s="109" t="s">
        <v>272</v>
      </c>
      <c r="C29" s="110" t="s">
        <v>273</v>
      </c>
      <c r="D29" s="111" t="s">
        <v>237</v>
      </c>
      <c r="E29" s="112">
        <f>VLOOKUP(B29,'Rate Calc '!$F$14:$M$54,2,FALSE)</f>
        <v>0.83169999999999999</v>
      </c>
      <c r="F29" s="113">
        <f>VLOOKUP(B29,'Rate Calc '!$F$14:$M$54,3,FALSE)</f>
        <v>60.957616000000002</v>
      </c>
      <c r="G29" s="113">
        <f>VLOOKUP(B29,'Rate Calc '!$F$14:$M$54,4,FALSE)</f>
        <v>205.45583500000001</v>
      </c>
      <c r="H29" s="113">
        <f>VLOOKUP(B29,'Rate Calc '!$F$14:$M$54,5,FALSE)</f>
        <v>161.94360799999998</v>
      </c>
      <c r="I29" s="113">
        <f>VLOOKUP(B29,'Rate Calc '!$F$14:$M$54,6,FALSE)</f>
        <v>60.957616000000002</v>
      </c>
      <c r="J29" s="113">
        <f>VLOOKUP(B29,'Rate Calc '!$F$14:$M$54,7,FALSE)</f>
        <v>502.96654699999999</v>
      </c>
      <c r="K29" s="114">
        <f>VLOOKUP(B29,'Rate Calc '!$F$14:$M$54,8,FALSE)</f>
        <v>1071.630547</v>
      </c>
    </row>
    <row r="30" spans="1:11" x14ac:dyDescent="0.25">
      <c r="A30" s="54" t="s">
        <v>82</v>
      </c>
      <c r="B30" s="109" t="s">
        <v>249</v>
      </c>
      <c r="C30" s="110" t="s">
        <v>274</v>
      </c>
      <c r="D30" s="111" t="s">
        <v>237</v>
      </c>
      <c r="E30" s="112">
        <f>VLOOKUP(B30,'Rate Calc '!$F$14:$M$54,2,FALSE)</f>
        <v>0.94489999999999996</v>
      </c>
      <c r="F30" s="113">
        <f>VLOOKUP(B30,'Rate Calc '!$F$14:$M$54,3,FALSE)</f>
        <v>66.898351999999988</v>
      </c>
      <c r="G30" s="113">
        <f>VLOOKUP(B30,'Rate Calc '!$F$14:$M$54,4,FALSE)</f>
        <v>222.72449499999999</v>
      </c>
      <c r="H30" s="113">
        <f>VLOOKUP(B30,'Rate Calc '!$F$14:$M$54,5,FALSE)</f>
        <v>175.554776</v>
      </c>
      <c r="I30" s="113">
        <f>VLOOKUP(B30,'Rate Calc '!$F$14:$M$54,6,FALSE)</f>
        <v>66.898351999999988</v>
      </c>
      <c r="J30" s="113">
        <f>VLOOKUP(B30,'Rate Calc '!$F$14:$M$54,7,FALSE)</f>
        <v>541.67075899999998</v>
      </c>
      <c r="K30" s="114">
        <f>VLOOKUP(B30,'Rate Calc '!$F$14:$M$54,8,FALSE)</f>
        <v>1157.8787589999999</v>
      </c>
    </row>
    <row r="31" spans="1:11" x14ac:dyDescent="0.25">
      <c r="A31" s="54" t="s">
        <v>275</v>
      </c>
      <c r="B31" s="109" t="s">
        <v>232</v>
      </c>
      <c r="C31" s="116" t="s">
        <v>276</v>
      </c>
      <c r="D31" s="111" t="s">
        <v>234</v>
      </c>
      <c r="E31" s="112">
        <f>VLOOKUP(B31,'Rate Calc '!$F$14:$M$54,2,FALSE)</f>
        <v>0.8165</v>
      </c>
      <c r="F31" s="113">
        <f>VLOOKUP(B31,'Rate Calc '!$F$14:$M$54,3,FALSE)</f>
        <v>60.15992</v>
      </c>
      <c r="G31" s="113">
        <f>VLOOKUP(B31,'Rate Calc '!$F$14:$M$54,4,FALSE)</f>
        <v>203.13707500000001</v>
      </c>
      <c r="H31" s="113">
        <f>VLOOKUP(B31,'Rate Calc '!$F$14:$M$54,5,FALSE)</f>
        <v>160.11595999999997</v>
      </c>
      <c r="I31" s="113">
        <f>VLOOKUP(B31,'Rate Calc '!$F$14:$M$54,6,FALSE)</f>
        <v>60.15992</v>
      </c>
      <c r="J31" s="113">
        <f>VLOOKUP(B31,'Rate Calc '!$F$14:$M$54,7,FALSE)</f>
        <v>497.76951500000007</v>
      </c>
      <c r="K31" s="114">
        <f>VLOOKUP(B31,'Rate Calc '!$F$14:$M$54,8,FALSE)</f>
        <v>1060.0495149999999</v>
      </c>
    </row>
    <row r="32" spans="1:11" x14ac:dyDescent="0.25">
      <c r="A32" s="54" t="s">
        <v>277</v>
      </c>
      <c r="B32" s="109" t="s">
        <v>232</v>
      </c>
      <c r="C32" s="116" t="s">
        <v>278</v>
      </c>
      <c r="D32" s="111" t="s">
        <v>234</v>
      </c>
      <c r="E32" s="112">
        <f>VLOOKUP(B32,'Rate Calc '!$F$14:$M$54,2,FALSE)</f>
        <v>0.8165</v>
      </c>
      <c r="F32" s="113">
        <f>VLOOKUP(B32,'Rate Calc '!$F$14:$M$54,3,FALSE)</f>
        <v>60.15992</v>
      </c>
      <c r="G32" s="113">
        <f>VLOOKUP(B32,'Rate Calc '!$F$14:$M$54,4,FALSE)</f>
        <v>203.13707500000001</v>
      </c>
      <c r="H32" s="113">
        <f>VLOOKUP(B32,'Rate Calc '!$F$14:$M$54,5,FALSE)</f>
        <v>160.11595999999997</v>
      </c>
      <c r="I32" s="113">
        <f>VLOOKUP(B32,'Rate Calc '!$F$14:$M$54,6,FALSE)</f>
        <v>60.15992</v>
      </c>
      <c r="J32" s="113">
        <f>VLOOKUP(B32,'Rate Calc '!$F$14:$M$54,7,FALSE)</f>
        <v>497.76951500000007</v>
      </c>
      <c r="K32" s="114">
        <f>VLOOKUP(B32,'Rate Calc '!$F$14:$M$54,8,FALSE)</f>
        <v>1060.0495149999999</v>
      </c>
    </row>
    <row r="33" spans="1:11" x14ac:dyDescent="0.25">
      <c r="A33" s="54" t="s">
        <v>279</v>
      </c>
      <c r="B33" s="109" t="s">
        <v>232</v>
      </c>
      <c r="C33" s="116" t="s">
        <v>280</v>
      </c>
      <c r="D33" s="111" t="s">
        <v>234</v>
      </c>
      <c r="E33" s="112">
        <f>VLOOKUP(B33,'Rate Calc '!$F$14:$M$54,2,FALSE)</f>
        <v>0.8165</v>
      </c>
      <c r="F33" s="113">
        <f>VLOOKUP(B33,'Rate Calc '!$F$14:$M$54,3,FALSE)</f>
        <v>60.15992</v>
      </c>
      <c r="G33" s="113">
        <f>VLOOKUP(B33,'Rate Calc '!$F$14:$M$54,4,FALSE)</f>
        <v>203.13707500000001</v>
      </c>
      <c r="H33" s="113">
        <f>VLOOKUP(B33,'Rate Calc '!$F$14:$M$54,5,FALSE)</f>
        <v>160.11595999999997</v>
      </c>
      <c r="I33" s="113">
        <f>VLOOKUP(B33,'Rate Calc '!$F$14:$M$54,6,FALSE)</f>
        <v>60.15992</v>
      </c>
      <c r="J33" s="113">
        <f>VLOOKUP(B33,'Rate Calc '!$F$14:$M$54,7,FALSE)</f>
        <v>497.76951500000007</v>
      </c>
      <c r="K33" s="114">
        <f>VLOOKUP(B33,'Rate Calc '!$F$14:$M$54,8,FALSE)</f>
        <v>1060.0495149999999</v>
      </c>
    </row>
    <row r="34" spans="1:11" x14ac:dyDescent="0.25">
      <c r="A34" s="54" t="s">
        <v>281</v>
      </c>
      <c r="B34" s="109" t="s">
        <v>232</v>
      </c>
      <c r="C34" s="116" t="s">
        <v>282</v>
      </c>
      <c r="D34" s="111" t="s">
        <v>234</v>
      </c>
      <c r="E34" s="112">
        <f>VLOOKUP(B34,'Rate Calc '!$F$14:$M$54,2,FALSE)</f>
        <v>0.8165</v>
      </c>
      <c r="F34" s="113">
        <f>VLOOKUP(B34,'Rate Calc '!$F$14:$M$54,3,FALSE)</f>
        <v>60.15992</v>
      </c>
      <c r="G34" s="113">
        <f>VLOOKUP(B34,'Rate Calc '!$F$14:$M$54,4,FALSE)</f>
        <v>203.13707500000001</v>
      </c>
      <c r="H34" s="113">
        <f>VLOOKUP(B34,'Rate Calc '!$F$14:$M$54,5,FALSE)</f>
        <v>160.11595999999997</v>
      </c>
      <c r="I34" s="113">
        <f>VLOOKUP(B34,'Rate Calc '!$F$14:$M$54,6,FALSE)</f>
        <v>60.15992</v>
      </c>
      <c r="J34" s="113">
        <f>VLOOKUP(B34,'Rate Calc '!$F$14:$M$54,7,FALSE)</f>
        <v>497.76951500000007</v>
      </c>
      <c r="K34" s="114">
        <f>VLOOKUP(B34,'Rate Calc '!$F$14:$M$54,8,FALSE)</f>
        <v>1060.0495149999999</v>
      </c>
    </row>
    <row r="35" spans="1:11" x14ac:dyDescent="0.25">
      <c r="A35" s="54" t="s">
        <v>109</v>
      </c>
      <c r="B35" s="109" t="s">
        <v>283</v>
      </c>
      <c r="C35" s="110" t="s">
        <v>284</v>
      </c>
      <c r="D35" s="111" t="s">
        <v>237</v>
      </c>
      <c r="E35" s="112">
        <f>VLOOKUP(B35,'Rate Calc '!$F$14:$M$54,2,FALSE)</f>
        <v>0.90180000000000005</v>
      </c>
      <c r="F35" s="113">
        <f>VLOOKUP(B35,'Rate Calc '!$F$14:$M$54,3,FALSE)</f>
        <v>64.636464000000004</v>
      </c>
      <c r="G35" s="113">
        <f>VLOOKUP(B35,'Rate Calc '!$F$14:$M$54,4,FALSE)</f>
        <v>216.14958999999999</v>
      </c>
      <c r="H35" s="113">
        <f>VLOOKUP(B35,'Rate Calc '!$F$14:$M$54,5,FALSE)</f>
        <v>170.372432</v>
      </c>
      <c r="I35" s="113">
        <f>VLOOKUP(B35,'Rate Calc '!$F$14:$M$54,6,FALSE)</f>
        <v>64.636464000000004</v>
      </c>
      <c r="J35" s="113">
        <f>VLOOKUP(B35,'Rate Calc '!$F$14:$M$54,7,FALSE)</f>
        <v>526.934438</v>
      </c>
      <c r="K35" s="114">
        <f>VLOOKUP(B35,'Rate Calc '!$F$14:$M$54,8,FALSE)</f>
        <v>1125.040438</v>
      </c>
    </row>
    <row r="36" spans="1:11" x14ac:dyDescent="0.25">
      <c r="A36" s="54" t="s">
        <v>38</v>
      </c>
      <c r="B36" s="109" t="s">
        <v>235</v>
      </c>
      <c r="C36" s="110" t="s">
        <v>285</v>
      </c>
      <c r="D36" s="111" t="s">
        <v>237</v>
      </c>
      <c r="E36" s="112">
        <f>VLOOKUP(B36,'Rate Calc '!$F$14:$M$54,2,FALSE)</f>
        <v>0.86570000000000003</v>
      </c>
      <c r="F36" s="113">
        <f>VLOOKUP(B36,'Rate Calc '!$F$14:$M$54,3,FALSE)</f>
        <v>62.741935999999995</v>
      </c>
      <c r="G36" s="113">
        <f>VLOOKUP(B36,'Rate Calc '!$F$14:$M$54,4,FALSE)</f>
        <v>210.64253500000001</v>
      </c>
      <c r="H36" s="113">
        <f>VLOOKUP(B36,'Rate Calc '!$F$14:$M$54,5,FALSE)</f>
        <v>166.031768</v>
      </c>
      <c r="I36" s="113">
        <f>VLOOKUP(B36,'Rate Calc '!$F$14:$M$54,6,FALSE)</f>
        <v>62.741935999999995</v>
      </c>
      <c r="J36" s="113">
        <f>VLOOKUP(B36,'Rate Calc '!$F$14:$M$54,7,FALSE)</f>
        <v>514.59148700000003</v>
      </c>
      <c r="K36" s="114">
        <f>VLOOKUP(B36,'Rate Calc '!$F$14:$M$54,8,FALSE)</f>
        <v>1097.5354869999999</v>
      </c>
    </row>
    <row r="37" spans="1:11" x14ac:dyDescent="0.25">
      <c r="A37" s="54" t="s">
        <v>286</v>
      </c>
      <c r="B37" s="109" t="s">
        <v>232</v>
      </c>
      <c r="C37" s="116" t="s">
        <v>287</v>
      </c>
      <c r="D37" s="111" t="s">
        <v>234</v>
      </c>
      <c r="E37" s="112">
        <f>VLOOKUP(B37,'Rate Calc '!$F$14:$M$54,2,FALSE)</f>
        <v>0.8165</v>
      </c>
      <c r="F37" s="113">
        <f>VLOOKUP(B37,'Rate Calc '!$F$14:$M$54,3,FALSE)</f>
        <v>60.15992</v>
      </c>
      <c r="G37" s="113">
        <f>VLOOKUP(B37,'Rate Calc '!$F$14:$M$54,4,FALSE)</f>
        <v>203.13707500000001</v>
      </c>
      <c r="H37" s="113">
        <f>VLOOKUP(B37,'Rate Calc '!$F$14:$M$54,5,FALSE)</f>
        <v>160.11595999999997</v>
      </c>
      <c r="I37" s="113">
        <f>VLOOKUP(B37,'Rate Calc '!$F$14:$M$54,6,FALSE)</f>
        <v>60.15992</v>
      </c>
      <c r="J37" s="113">
        <f>VLOOKUP(B37,'Rate Calc '!$F$14:$M$54,7,FALSE)</f>
        <v>497.76951500000007</v>
      </c>
      <c r="K37" s="114">
        <f>VLOOKUP(B37,'Rate Calc '!$F$14:$M$54,8,FALSE)</f>
        <v>1060.0495149999999</v>
      </c>
    </row>
    <row r="38" spans="1:11" x14ac:dyDescent="0.25">
      <c r="A38" s="54" t="s">
        <v>288</v>
      </c>
      <c r="B38" s="109" t="s">
        <v>232</v>
      </c>
      <c r="C38" s="116" t="s">
        <v>289</v>
      </c>
      <c r="D38" s="111" t="s">
        <v>234</v>
      </c>
      <c r="E38" s="112">
        <f>VLOOKUP(B38,'Rate Calc '!$F$14:$M$54,2,FALSE)</f>
        <v>0.8165</v>
      </c>
      <c r="F38" s="113">
        <f>VLOOKUP(B38,'Rate Calc '!$F$14:$M$54,3,FALSE)</f>
        <v>60.15992</v>
      </c>
      <c r="G38" s="113">
        <f>VLOOKUP(B38,'Rate Calc '!$F$14:$M$54,4,FALSE)</f>
        <v>203.13707500000001</v>
      </c>
      <c r="H38" s="113">
        <f>VLOOKUP(B38,'Rate Calc '!$F$14:$M$54,5,FALSE)</f>
        <v>160.11595999999997</v>
      </c>
      <c r="I38" s="113">
        <f>VLOOKUP(B38,'Rate Calc '!$F$14:$M$54,6,FALSE)</f>
        <v>60.15992</v>
      </c>
      <c r="J38" s="113">
        <f>VLOOKUP(B38,'Rate Calc '!$F$14:$M$54,7,FALSE)</f>
        <v>497.76951500000007</v>
      </c>
      <c r="K38" s="114">
        <f>VLOOKUP(B38,'Rate Calc '!$F$14:$M$54,8,FALSE)</f>
        <v>1060.0495149999999</v>
      </c>
    </row>
    <row r="39" spans="1:11" x14ac:dyDescent="0.25">
      <c r="A39" s="54" t="s">
        <v>84</v>
      </c>
      <c r="B39" s="109" t="s">
        <v>249</v>
      </c>
      <c r="C39" s="110" t="s">
        <v>290</v>
      </c>
      <c r="D39" s="111" t="s">
        <v>237</v>
      </c>
      <c r="E39" s="112">
        <f>VLOOKUP(B39,'Rate Calc '!$F$14:$M$54,2,FALSE)</f>
        <v>0.94489999999999996</v>
      </c>
      <c r="F39" s="113">
        <f>VLOOKUP(B39,'Rate Calc '!$F$14:$M$54,3,FALSE)</f>
        <v>66.898351999999988</v>
      </c>
      <c r="G39" s="113">
        <f>VLOOKUP(B39,'Rate Calc '!$F$14:$M$54,4,FALSE)</f>
        <v>222.72449499999999</v>
      </c>
      <c r="H39" s="113">
        <f>VLOOKUP(B39,'Rate Calc '!$F$14:$M$54,5,FALSE)</f>
        <v>175.554776</v>
      </c>
      <c r="I39" s="113">
        <f>VLOOKUP(B39,'Rate Calc '!$F$14:$M$54,6,FALSE)</f>
        <v>66.898351999999988</v>
      </c>
      <c r="J39" s="113">
        <f>VLOOKUP(B39,'Rate Calc '!$F$14:$M$54,7,FALSE)</f>
        <v>541.67075899999998</v>
      </c>
      <c r="K39" s="114">
        <f>VLOOKUP(B39,'Rate Calc '!$F$14:$M$54,8,FALSE)</f>
        <v>1157.8787589999999</v>
      </c>
    </row>
    <row r="40" spans="1:11" x14ac:dyDescent="0.25">
      <c r="A40" s="54" t="s">
        <v>291</v>
      </c>
      <c r="B40" s="109" t="s">
        <v>232</v>
      </c>
      <c r="C40" s="116" t="s">
        <v>292</v>
      </c>
      <c r="D40" s="111" t="s">
        <v>234</v>
      </c>
      <c r="E40" s="112">
        <f>VLOOKUP(B40,'Rate Calc '!$F$14:$M$54,2,FALSE)</f>
        <v>0.8165</v>
      </c>
      <c r="F40" s="113">
        <f>VLOOKUP(B40,'Rate Calc '!$F$14:$M$54,3,FALSE)</f>
        <v>60.15992</v>
      </c>
      <c r="G40" s="113">
        <f>VLOOKUP(B40,'Rate Calc '!$F$14:$M$54,4,FALSE)</f>
        <v>203.13707500000001</v>
      </c>
      <c r="H40" s="113">
        <f>VLOOKUP(B40,'Rate Calc '!$F$14:$M$54,5,FALSE)</f>
        <v>160.11595999999997</v>
      </c>
      <c r="I40" s="113">
        <f>VLOOKUP(B40,'Rate Calc '!$F$14:$M$54,6,FALSE)</f>
        <v>60.15992</v>
      </c>
      <c r="J40" s="113">
        <f>VLOOKUP(B40,'Rate Calc '!$F$14:$M$54,7,FALSE)</f>
        <v>497.76951500000007</v>
      </c>
      <c r="K40" s="114">
        <f>VLOOKUP(B40,'Rate Calc '!$F$14:$M$54,8,FALSE)</f>
        <v>1060.0495149999999</v>
      </c>
    </row>
    <row r="41" spans="1:11" x14ac:dyDescent="0.25">
      <c r="A41" s="54" t="s">
        <v>293</v>
      </c>
      <c r="B41" s="109" t="s">
        <v>232</v>
      </c>
      <c r="C41" s="116" t="s">
        <v>294</v>
      </c>
      <c r="D41" s="111" t="s">
        <v>234</v>
      </c>
      <c r="E41" s="112">
        <f>VLOOKUP(B41,'Rate Calc '!$F$14:$M$54,2,FALSE)</f>
        <v>0.8165</v>
      </c>
      <c r="F41" s="113">
        <f>VLOOKUP(B41,'Rate Calc '!$F$14:$M$54,3,FALSE)</f>
        <v>60.15992</v>
      </c>
      <c r="G41" s="113">
        <f>VLOOKUP(B41,'Rate Calc '!$F$14:$M$54,4,FALSE)</f>
        <v>203.13707500000001</v>
      </c>
      <c r="H41" s="113">
        <f>VLOOKUP(B41,'Rate Calc '!$F$14:$M$54,5,FALSE)</f>
        <v>160.11595999999997</v>
      </c>
      <c r="I41" s="113">
        <f>VLOOKUP(B41,'Rate Calc '!$F$14:$M$54,6,FALSE)</f>
        <v>60.15992</v>
      </c>
      <c r="J41" s="113">
        <f>VLOOKUP(B41,'Rate Calc '!$F$14:$M$54,7,FALSE)</f>
        <v>497.76951500000007</v>
      </c>
      <c r="K41" s="114">
        <f>VLOOKUP(B41,'Rate Calc '!$F$14:$M$54,8,FALSE)</f>
        <v>1060.0495149999999</v>
      </c>
    </row>
    <row r="42" spans="1:11" x14ac:dyDescent="0.25">
      <c r="A42" s="54" t="s">
        <v>295</v>
      </c>
      <c r="B42" s="109" t="s">
        <v>232</v>
      </c>
      <c r="C42" s="116" t="s">
        <v>296</v>
      </c>
      <c r="D42" s="111" t="s">
        <v>234</v>
      </c>
      <c r="E42" s="112">
        <f>VLOOKUP(B42,'Rate Calc '!$F$14:$M$54,2,FALSE)</f>
        <v>0.8165</v>
      </c>
      <c r="F42" s="113">
        <f>VLOOKUP(B42,'Rate Calc '!$F$14:$M$54,3,FALSE)</f>
        <v>60.15992</v>
      </c>
      <c r="G42" s="113">
        <f>VLOOKUP(B42,'Rate Calc '!$F$14:$M$54,4,FALSE)</f>
        <v>203.13707500000001</v>
      </c>
      <c r="H42" s="113">
        <f>VLOOKUP(B42,'Rate Calc '!$F$14:$M$54,5,FALSE)</f>
        <v>160.11595999999997</v>
      </c>
      <c r="I42" s="113">
        <f>VLOOKUP(B42,'Rate Calc '!$F$14:$M$54,6,FALSE)</f>
        <v>60.15992</v>
      </c>
      <c r="J42" s="113">
        <f>VLOOKUP(B42,'Rate Calc '!$F$14:$M$54,7,FALSE)</f>
        <v>497.76951500000007</v>
      </c>
      <c r="K42" s="114">
        <f>VLOOKUP(B42,'Rate Calc '!$F$14:$M$54,8,FALSE)</f>
        <v>1060.0495149999999</v>
      </c>
    </row>
    <row r="43" spans="1:11" x14ac:dyDescent="0.25">
      <c r="A43" s="54" t="s">
        <v>297</v>
      </c>
      <c r="B43" s="109" t="s">
        <v>232</v>
      </c>
      <c r="C43" s="116" t="s">
        <v>298</v>
      </c>
      <c r="D43" s="111" t="s">
        <v>234</v>
      </c>
      <c r="E43" s="112">
        <f>VLOOKUP(B43,'Rate Calc '!$F$14:$M$54,2,FALSE)</f>
        <v>0.8165</v>
      </c>
      <c r="F43" s="113">
        <f>VLOOKUP(B43,'Rate Calc '!$F$14:$M$54,3,FALSE)</f>
        <v>60.15992</v>
      </c>
      <c r="G43" s="113">
        <f>VLOOKUP(B43,'Rate Calc '!$F$14:$M$54,4,FALSE)</f>
        <v>203.13707500000001</v>
      </c>
      <c r="H43" s="113">
        <f>VLOOKUP(B43,'Rate Calc '!$F$14:$M$54,5,FALSE)</f>
        <v>160.11595999999997</v>
      </c>
      <c r="I43" s="113">
        <f>VLOOKUP(B43,'Rate Calc '!$F$14:$M$54,6,FALSE)</f>
        <v>60.15992</v>
      </c>
      <c r="J43" s="113">
        <f>VLOOKUP(B43,'Rate Calc '!$F$14:$M$54,7,FALSE)</f>
        <v>497.76951500000007</v>
      </c>
      <c r="K43" s="114">
        <f>VLOOKUP(B43,'Rate Calc '!$F$14:$M$54,8,FALSE)</f>
        <v>1060.0495149999999</v>
      </c>
    </row>
    <row r="44" spans="1:11" x14ac:dyDescent="0.25">
      <c r="A44" s="54" t="s">
        <v>49</v>
      </c>
      <c r="B44" s="109" t="s">
        <v>247</v>
      </c>
      <c r="C44" s="110" t="s">
        <v>299</v>
      </c>
      <c r="D44" s="111" t="s">
        <v>237</v>
      </c>
      <c r="E44" s="112">
        <f>VLOOKUP(B44,'Rate Calc '!$F$14:$M$54,2,FALSE)</f>
        <v>0.95230000000000004</v>
      </c>
      <c r="F44" s="113">
        <f>VLOOKUP(B44,'Rate Calc '!$F$14:$M$54,3,FALSE)</f>
        <v>67.286704</v>
      </c>
      <c r="G44" s="113">
        <f>VLOOKUP(B44,'Rate Calc '!$F$14:$M$54,4,FALSE)</f>
        <v>223.853365</v>
      </c>
      <c r="H44" s="113">
        <f>VLOOKUP(B44,'Rate Calc '!$F$14:$M$54,5,FALSE)</f>
        <v>176.44455199999999</v>
      </c>
      <c r="I44" s="113">
        <f>VLOOKUP(B44,'Rate Calc '!$F$14:$M$54,6,FALSE)</f>
        <v>67.286704</v>
      </c>
      <c r="J44" s="113">
        <f>VLOOKUP(B44,'Rate Calc '!$F$14:$M$54,7,FALSE)</f>
        <v>544.20089300000006</v>
      </c>
      <c r="K44" s="114">
        <f>VLOOKUP(B44,'Rate Calc '!$F$14:$M$54,8,FALSE)</f>
        <v>1163.516893</v>
      </c>
    </row>
    <row r="45" spans="1:11" x14ac:dyDescent="0.25">
      <c r="A45" s="54" t="s">
        <v>300</v>
      </c>
      <c r="B45" s="109" t="s">
        <v>232</v>
      </c>
      <c r="C45" s="116" t="s">
        <v>301</v>
      </c>
      <c r="D45" s="111" t="s">
        <v>234</v>
      </c>
      <c r="E45" s="112">
        <f>VLOOKUP(B45,'Rate Calc '!$F$14:$M$54,2,FALSE)</f>
        <v>0.8165</v>
      </c>
      <c r="F45" s="113">
        <f>VLOOKUP(B45,'Rate Calc '!$F$14:$M$54,3,FALSE)</f>
        <v>60.15992</v>
      </c>
      <c r="G45" s="113">
        <f>VLOOKUP(B45,'Rate Calc '!$F$14:$M$54,4,FALSE)</f>
        <v>203.13707500000001</v>
      </c>
      <c r="H45" s="113">
        <f>VLOOKUP(B45,'Rate Calc '!$F$14:$M$54,5,FALSE)</f>
        <v>160.11595999999997</v>
      </c>
      <c r="I45" s="113">
        <f>VLOOKUP(B45,'Rate Calc '!$F$14:$M$54,6,FALSE)</f>
        <v>60.15992</v>
      </c>
      <c r="J45" s="113">
        <f>VLOOKUP(B45,'Rate Calc '!$F$14:$M$54,7,FALSE)</f>
        <v>497.76951500000007</v>
      </c>
      <c r="K45" s="114">
        <f>VLOOKUP(B45,'Rate Calc '!$F$14:$M$54,8,FALSE)</f>
        <v>1060.0495149999999</v>
      </c>
    </row>
    <row r="46" spans="1:11" x14ac:dyDescent="0.25">
      <c r="A46" s="54" t="s">
        <v>51</v>
      </c>
      <c r="B46" s="109" t="s">
        <v>247</v>
      </c>
      <c r="C46" s="110" t="s">
        <v>302</v>
      </c>
      <c r="D46" s="111" t="s">
        <v>237</v>
      </c>
      <c r="E46" s="112">
        <f>VLOOKUP(B46,'Rate Calc '!$F$14:$M$54,2,FALSE)</f>
        <v>0.95230000000000004</v>
      </c>
      <c r="F46" s="113">
        <f>VLOOKUP(B46,'Rate Calc '!$F$14:$M$54,3,FALSE)</f>
        <v>67.286704</v>
      </c>
      <c r="G46" s="113">
        <f>VLOOKUP(B46,'Rate Calc '!$F$14:$M$54,4,FALSE)</f>
        <v>223.853365</v>
      </c>
      <c r="H46" s="113">
        <f>VLOOKUP(B46,'Rate Calc '!$F$14:$M$54,5,FALSE)</f>
        <v>176.44455199999999</v>
      </c>
      <c r="I46" s="113">
        <f>VLOOKUP(B46,'Rate Calc '!$F$14:$M$54,6,FALSE)</f>
        <v>67.286704</v>
      </c>
      <c r="J46" s="113">
        <f>VLOOKUP(B46,'Rate Calc '!$F$14:$M$54,7,FALSE)</f>
        <v>544.20089300000006</v>
      </c>
      <c r="K46" s="114">
        <f>VLOOKUP(B46,'Rate Calc '!$F$14:$M$54,8,FALSE)</f>
        <v>1163.516893</v>
      </c>
    </row>
    <row r="47" spans="1:11" x14ac:dyDescent="0.25">
      <c r="A47" s="54" t="s">
        <v>303</v>
      </c>
      <c r="B47" s="109" t="s">
        <v>232</v>
      </c>
      <c r="C47" s="116" t="s">
        <v>304</v>
      </c>
      <c r="D47" s="111" t="s">
        <v>234</v>
      </c>
      <c r="E47" s="112">
        <f>VLOOKUP(B47,'Rate Calc '!$F$14:$M$54,2,FALSE)</f>
        <v>0.8165</v>
      </c>
      <c r="F47" s="113">
        <f>VLOOKUP(B47,'Rate Calc '!$F$14:$M$54,3,FALSE)</f>
        <v>60.15992</v>
      </c>
      <c r="G47" s="113">
        <f>VLOOKUP(B47,'Rate Calc '!$F$14:$M$54,4,FALSE)</f>
        <v>203.13707500000001</v>
      </c>
      <c r="H47" s="113">
        <f>VLOOKUP(B47,'Rate Calc '!$F$14:$M$54,5,FALSE)</f>
        <v>160.11595999999997</v>
      </c>
      <c r="I47" s="113">
        <f>VLOOKUP(B47,'Rate Calc '!$F$14:$M$54,6,FALSE)</f>
        <v>60.15992</v>
      </c>
      <c r="J47" s="113">
        <f>VLOOKUP(B47,'Rate Calc '!$F$14:$M$54,7,FALSE)</f>
        <v>497.76951500000007</v>
      </c>
      <c r="K47" s="114">
        <f>VLOOKUP(B47,'Rate Calc '!$F$14:$M$54,8,FALSE)</f>
        <v>1060.0495149999999</v>
      </c>
    </row>
    <row r="48" spans="1:11" x14ac:dyDescent="0.25">
      <c r="A48" s="54" t="s">
        <v>305</v>
      </c>
      <c r="B48" s="109" t="s">
        <v>232</v>
      </c>
      <c r="C48" s="116" t="s">
        <v>306</v>
      </c>
      <c r="D48" s="111" t="s">
        <v>234</v>
      </c>
      <c r="E48" s="112">
        <f>VLOOKUP(B48,'Rate Calc '!$F$14:$M$54,2,FALSE)</f>
        <v>0.8165</v>
      </c>
      <c r="F48" s="113">
        <f>VLOOKUP(B48,'Rate Calc '!$F$14:$M$54,3,FALSE)</f>
        <v>60.15992</v>
      </c>
      <c r="G48" s="113">
        <f>VLOOKUP(B48,'Rate Calc '!$F$14:$M$54,4,FALSE)</f>
        <v>203.13707500000001</v>
      </c>
      <c r="H48" s="113">
        <f>VLOOKUP(B48,'Rate Calc '!$F$14:$M$54,5,FALSE)</f>
        <v>160.11595999999997</v>
      </c>
      <c r="I48" s="113">
        <f>VLOOKUP(B48,'Rate Calc '!$F$14:$M$54,6,FALSE)</f>
        <v>60.15992</v>
      </c>
      <c r="J48" s="113">
        <f>VLOOKUP(B48,'Rate Calc '!$F$14:$M$54,7,FALSE)</f>
        <v>497.76951500000007</v>
      </c>
      <c r="K48" s="114">
        <f>VLOOKUP(B48,'Rate Calc '!$F$14:$M$54,8,FALSE)</f>
        <v>1060.0495149999999</v>
      </c>
    </row>
    <row r="49" spans="1:11" x14ac:dyDescent="0.25">
      <c r="A49" s="54" t="s">
        <v>307</v>
      </c>
      <c r="B49" s="109" t="s">
        <v>232</v>
      </c>
      <c r="C49" s="116" t="s">
        <v>308</v>
      </c>
      <c r="D49" s="111" t="s">
        <v>234</v>
      </c>
      <c r="E49" s="112">
        <f>VLOOKUP(B49,'Rate Calc '!$F$14:$M$54,2,FALSE)</f>
        <v>0.8165</v>
      </c>
      <c r="F49" s="113">
        <f>VLOOKUP(B49,'Rate Calc '!$F$14:$M$54,3,FALSE)</f>
        <v>60.15992</v>
      </c>
      <c r="G49" s="113">
        <f>VLOOKUP(B49,'Rate Calc '!$F$14:$M$54,4,FALSE)</f>
        <v>203.13707500000001</v>
      </c>
      <c r="H49" s="113">
        <f>VLOOKUP(B49,'Rate Calc '!$F$14:$M$54,5,FALSE)</f>
        <v>160.11595999999997</v>
      </c>
      <c r="I49" s="113">
        <f>VLOOKUP(B49,'Rate Calc '!$F$14:$M$54,6,FALSE)</f>
        <v>60.15992</v>
      </c>
      <c r="J49" s="113">
        <f>VLOOKUP(B49,'Rate Calc '!$F$14:$M$54,7,FALSE)</f>
        <v>497.76951500000007</v>
      </c>
      <c r="K49" s="114">
        <f>VLOOKUP(B49,'Rate Calc '!$F$14:$M$54,8,FALSE)</f>
        <v>1060.0495149999999</v>
      </c>
    </row>
    <row r="50" spans="1:11" x14ac:dyDescent="0.25">
      <c r="A50" s="54" t="s">
        <v>75</v>
      </c>
      <c r="B50" s="109" t="s">
        <v>251</v>
      </c>
      <c r="C50" s="110" t="s">
        <v>309</v>
      </c>
      <c r="D50" s="111" t="s">
        <v>237</v>
      </c>
      <c r="E50" s="112">
        <f>VLOOKUP(B50,'Rate Calc '!$F$14:$M$54,2,FALSE)</f>
        <v>0.89810000000000001</v>
      </c>
      <c r="F50" s="113">
        <f>VLOOKUP(B50,'Rate Calc '!$F$14:$M$54,3,FALSE)</f>
        <v>64.442287999999991</v>
      </c>
      <c r="G50" s="113">
        <f>VLOOKUP(B50,'Rate Calc '!$F$14:$M$54,4,FALSE)</f>
        <v>215.58515499999999</v>
      </c>
      <c r="H50" s="113">
        <f>VLOOKUP(B50,'Rate Calc '!$F$14:$M$54,5,FALSE)</f>
        <v>169.92754400000001</v>
      </c>
      <c r="I50" s="113">
        <f>VLOOKUP(B50,'Rate Calc '!$F$14:$M$54,6,FALSE)</f>
        <v>64.442287999999991</v>
      </c>
      <c r="J50" s="113">
        <f>VLOOKUP(B50,'Rate Calc '!$F$14:$M$54,7,FALSE)</f>
        <v>525.66937100000007</v>
      </c>
      <c r="K50" s="114">
        <f>VLOOKUP(B50,'Rate Calc '!$F$14:$M$54,8,FALSE)</f>
        <v>1122.2213709999999</v>
      </c>
    </row>
    <row r="51" spans="1:11" x14ac:dyDescent="0.25">
      <c r="A51" s="54" t="s">
        <v>310</v>
      </c>
      <c r="B51" s="109" t="s">
        <v>232</v>
      </c>
      <c r="C51" s="117" t="s">
        <v>311</v>
      </c>
      <c r="D51" s="111" t="s">
        <v>234</v>
      </c>
      <c r="E51" s="112">
        <f>VLOOKUP(B51,'Rate Calc '!$F$14:$M$54,2,FALSE)</f>
        <v>0.8165</v>
      </c>
      <c r="F51" s="113">
        <f>VLOOKUP(B51,'Rate Calc '!$F$14:$M$54,3,FALSE)</f>
        <v>60.15992</v>
      </c>
      <c r="G51" s="113">
        <f>VLOOKUP(B51,'Rate Calc '!$F$14:$M$54,4,FALSE)</f>
        <v>203.13707500000001</v>
      </c>
      <c r="H51" s="113">
        <f>VLOOKUP(B51,'Rate Calc '!$F$14:$M$54,5,FALSE)</f>
        <v>160.11595999999997</v>
      </c>
      <c r="I51" s="113">
        <f>VLOOKUP(B51,'Rate Calc '!$F$14:$M$54,6,FALSE)</f>
        <v>60.15992</v>
      </c>
      <c r="J51" s="113">
        <f>VLOOKUP(B51,'Rate Calc '!$F$14:$M$54,7,FALSE)</f>
        <v>497.76951500000007</v>
      </c>
      <c r="K51" s="114">
        <f>VLOOKUP(B51,'Rate Calc '!$F$14:$M$54,8,FALSE)</f>
        <v>1060.0495149999999</v>
      </c>
    </row>
    <row r="52" spans="1:11" x14ac:dyDescent="0.25">
      <c r="A52" s="54" t="s">
        <v>62</v>
      </c>
      <c r="B52" s="109" t="s">
        <v>312</v>
      </c>
      <c r="C52" s="110" t="s">
        <v>313</v>
      </c>
      <c r="D52" s="111" t="s">
        <v>237</v>
      </c>
      <c r="E52" s="112">
        <f>VLOOKUP(B52,'Rate Calc '!$F$14:$M$54,2,FALSE)</f>
        <v>0.85509999999999997</v>
      </c>
      <c r="F52" s="113">
        <f>VLOOKUP(B52,'Rate Calc '!$F$14:$M$54,3,FALSE)</f>
        <v>62.185648</v>
      </c>
      <c r="G52" s="113">
        <f>VLOOKUP(B52,'Rate Calc '!$F$14:$M$54,4,FALSE)</f>
        <v>209.02550500000001</v>
      </c>
      <c r="H52" s="113">
        <f>VLOOKUP(B52,'Rate Calc '!$F$14:$M$54,5,FALSE)</f>
        <v>164.75722400000001</v>
      </c>
      <c r="I52" s="113">
        <f>VLOOKUP(B52,'Rate Calc '!$F$14:$M$54,6,FALSE)</f>
        <v>62.185648</v>
      </c>
      <c r="J52" s="113">
        <f>VLOOKUP(B52,'Rate Calc '!$F$14:$M$54,7,FALSE)</f>
        <v>510.96724100000006</v>
      </c>
      <c r="K52" s="114">
        <f>VLOOKUP(B52,'Rate Calc '!$F$14:$M$54,8,FALSE)</f>
        <v>1089.459241</v>
      </c>
    </row>
    <row r="53" spans="1:11" x14ac:dyDescent="0.25">
      <c r="A53" s="54" t="s">
        <v>314</v>
      </c>
      <c r="B53" s="109" t="s">
        <v>232</v>
      </c>
      <c r="C53" s="116" t="s">
        <v>315</v>
      </c>
      <c r="D53" s="111" t="s">
        <v>234</v>
      </c>
      <c r="E53" s="112">
        <f>VLOOKUP(B53,'Rate Calc '!$F$14:$M$54,2,FALSE)</f>
        <v>0.8165</v>
      </c>
      <c r="F53" s="113">
        <f>VLOOKUP(B53,'Rate Calc '!$F$14:$M$54,3,FALSE)</f>
        <v>60.15992</v>
      </c>
      <c r="G53" s="113">
        <f>VLOOKUP(B53,'Rate Calc '!$F$14:$M$54,4,FALSE)</f>
        <v>203.13707500000001</v>
      </c>
      <c r="H53" s="113">
        <f>VLOOKUP(B53,'Rate Calc '!$F$14:$M$54,5,FALSE)</f>
        <v>160.11595999999997</v>
      </c>
      <c r="I53" s="113">
        <f>VLOOKUP(B53,'Rate Calc '!$F$14:$M$54,6,FALSE)</f>
        <v>60.15992</v>
      </c>
      <c r="J53" s="113">
        <f>VLOOKUP(B53,'Rate Calc '!$F$14:$M$54,7,FALSE)</f>
        <v>497.76951500000007</v>
      </c>
      <c r="K53" s="114">
        <f>VLOOKUP(B53,'Rate Calc '!$F$14:$M$54,8,FALSE)</f>
        <v>1060.0495149999999</v>
      </c>
    </row>
    <row r="54" spans="1:11" x14ac:dyDescent="0.25">
      <c r="A54" s="54" t="s">
        <v>316</v>
      </c>
      <c r="B54" s="109" t="s">
        <v>232</v>
      </c>
      <c r="C54" s="116" t="s">
        <v>317</v>
      </c>
      <c r="D54" s="111" t="s">
        <v>234</v>
      </c>
      <c r="E54" s="112">
        <f>VLOOKUP(B54,'Rate Calc '!$F$14:$M$54,2,FALSE)</f>
        <v>0.8165</v>
      </c>
      <c r="F54" s="113">
        <f>VLOOKUP(B54,'Rate Calc '!$F$14:$M$54,3,FALSE)</f>
        <v>60.15992</v>
      </c>
      <c r="G54" s="113">
        <f>VLOOKUP(B54,'Rate Calc '!$F$14:$M$54,4,FALSE)</f>
        <v>203.13707500000001</v>
      </c>
      <c r="H54" s="113">
        <f>VLOOKUP(B54,'Rate Calc '!$F$14:$M$54,5,FALSE)</f>
        <v>160.11595999999997</v>
      </c>
      <c r="I54" s="113">
        <f>VLOOKUP(B54,'Rate Calc '!$F$14:$M$54,6,FALSE)</f>
        <v>60.15992</v>
      </c>
      <c r="J54" s="113">
        <f>VLOOKUP(B54,'Rate Calc '!$F$14:$M$54,7,FALSE)</f>
        <v>497.76951500000007</v>
      </c>
      <c r="K54" s="114">
        <f>VLOOKUP(B54,'Rate Calc '!$F$14:$M$54,8,FALSE)</f>
        <v>1060.0495149999999</v>
      </c>
    </row>
    <row r="55" spans="1:11" x14ac:dyDescent="0.25">
      <c r="A55" s="54" t="s">
        <v>318</v>
      </c>
      <c r="B55" s="109" t="s">
        <v>232</v>
      </c>
      <c r="C55" s="116" t="s">
        <v>319</v>
      </c>
      <c r="D55" s="111" t="s">
        <v>234</v>
      </c>
      <c r="E55" s="112">
        <f>VLOOKUP(B55,'Rate Calc '!$F$14:$M$54,2,FALSE)</f>
        <v>0.8165</v>
      </c>
      <c r="F55" s="113">
        <f>VLOOKUP(B55,'Rate Calc '!$F$14:$M$54,3,FALSE)</f>
        <v>60.15992</v>
      </c>
      <c r="G55" s="113">
        <f>VLOOKUP(B55,'Rate Calc '!$F$14:$M$54,4,FALSE)</f>
        <v>203.13707500000001</v>
      </c>
      <c r="H55" s="113">
        <f>VLOOKUP(B55,'Rate Calc '!$F$14:$M$54,5,FALSE)</f>
        <v>160.11595999999997</v>
      </c>
      <c r="I55" s="113">
        <f>VLOOKUP(B55,'Rate Calc '!$F$14:$M$54,6,FALSE)</f>
        <v>60.15992</v>
      </c>
      <c r="J55" s="113">
        <f>VLOOKUP(B55,'Rate Calc '!$F$14:$M$54,7,FALSE)</f>
        <v>497.76951500000007</v>
      </c>
      <c r="K55" s="114">
        <f>VLOOKUP(B55,'Rate Calc '!$F$14:$M$54,8,FALSE)</f>
        <v>1060.0495149999999</v>
      </c>
    </row>
    <row r="56" spans="1:11" x14ac:dyDescent="0.25">
      <c r="A56" s="54" t="s">
        <v>67</v>
      </c>
      <c r="B56" s="109" t="s">
        <v>320</v>
      </c>
      <c r="C56" s="110" t="s">
        <v>321</v>
      </c>
      <c r="D56" s="111" t="s">
        <v>237</v>
      </c>
      <c r="E56" s="112" t="e">
        <f>VLOOKUP(B56,'Rate Calc '!$F$14:$M$54,2,FALSE)</f>
        <v>#N/A</v>
      </c>
      <c r="F56" s="113" t="e">
        <f>VLOOKUP(B56,'Rate Calc '!$F$14:$M$54,3,FALSE)</f>
        <v>#N/A</v>
      </c>
      <c r="G56" s="113" t="e">
        <f>VLOOKUP(B56,'Rate Calc '!$F$14:$M$54,4,FALSE)</f>
        <v>#N/A</v>
      </c>
      <c r="H56" s="113" t="e">
        <f>VLOOKUP(B56,'Rate Calc '!$F$14:$M$54,5,FALSE)</f>
        <v>#N/A</v>
      </c>
      <c r="I56" s="113" t="e">
        <f>VLOOKUP(B56,'Rate Calc '!$F$14:$M$54,6,FALSE)</f>
        <v>#N/A</v>
      </c>
      <c r="J56" s="113" t="e">
        <f>VLOOKUP(B56,'Rate Calc '!$F$14:$M$54,7,FALSE)</f>
        <v>#N/A</v>
      </c>
      <c r="K56" s="114" t="e">
        <f>VLOOKUP(B56,'Rate Calc '!$F$14:$M$54,8,FALSE)</f>
        <v>#N/A</v>
      </c>
    </row>
    <row r="57" spans="1:11" x14ac:dyDescent="0.25">
      <c r="A57" s="54" t="s">
        <v>95</v>
      </c>
      <c r="B57" s="109" t="s">
        <v>259</v>
      </c>
      <c r="C57" s="110" t="s">
        <v>322</v>
      </c>
      <c r="D57" s="111" t="s">
        <v>237</v>
      </c>
      <c r="E57" s="112">
        <f>VLOOKUP(B57,'Rate Calc '!$F$14:$M$54,2,FALSE)</f>
        <v>0.91449999999999998</v>
      </c>
      <c r="F57" s="113">
        <f>VLOOKUP(B57,'Rate Calc '!$F$14:$M$54,3,FALSE)</f>
        <v>65.302959999999999</v>
      </c>
      <c r="G57" s="113">
        <f>VLOOKUP(B57,'Rate Calc '!$F$14:$M$54,4,FALSE)</f>
        <v>218.086975</v>
      </c>
      <c r="H57" s="113">
        <f>VLOOKUP(B57,'Rate Calc '!$F$14:$M$54,5,FALSE)</f>
        <v>171.89947999999998</v>
      </c>
      <c r="I57" s="113">
        <f>VLOOKUP(B57,'Rate Calc '!$F$14:$M$54,6,FALSE)</f>
        <v>65.302959999999999</v>
      </c>
      <c r="J57" s="113">
        <f>VLOOKUP(B57,'Rate Calc '!$F$14:$M$54,7,FALSE)</f>
        <v>531.27669500000002</v>
      </c>
      <c r="K57" s="114">
        <f>VLOOKUP(B57,'Rate Calc '!$F$14:$M$54,8,FALSE)</f>
        <v>1134.7166949999998</v>
      </c>
    </row>
    <row r="58" spans="1:11" x14ac:dyDescent="0.25">
      <c r="A58" s="54" t="s">
        <v>323</v>
      </c>
      <c r="B58" s="109" t="s">
        <v>232</v>
      </c>
      <c r="C58" s="116" t="s">
        <v>324</v>
      </c>
      <c r="D58" s="111" t="s">
        <v>234</v>
      </c>
      <c r="E58" s="112">
        <f>VLOOKUP(B58,'Rate Calc '!$F$14:$M$54,2,FALSE)</f>
        <v>0.8165</v>
      </c>
      <c r="F58" s="113">
        <f>VLOOKUP(B58,'Rate Calc '!$F$14:$M$54,3,FALSE)</f>
        <v>60.15992</v>
      </c>
      <c r="G58" s="113">
        <f>VLOOKUP(B58,'Rate Calc '!$F$14:$M$54,4,FALSE)</f>
        <v>203.13707500000001</v>
      </c>
      <c r="H58" s="113">
        <f>VLOOKUP(B58,'Rate Calc '!$F$14:$M$54,5,FALSE)</f>
        <v>160.11595999999997</v>
      </c>
      <c r="I58" s="113">
        <f>VLOOKUP(B58,'Rate Calc '!$F$14:$M$54,6,FALSE)</f>
        <v>60.15992</v>
      </c>
      <c r="J58" s="113">
        <f>VLOOKUP(B58,'Rate Calc '!$F$14:$M$54,7,FALSE)</f>
        <v>497.76951500000007</v>
      </c>
      <c r="K58" s="114">
        <f>VLOOKUP(B58,'Rate Calc '!$F$14:$M$54,8,FALSE)</f>
        <v>1060.0495149999999</v>
      </c>
    </row>
    <row r="59" spans="1:11" x14ac:dyDescent="0.25">
      <c r="A59" s="54" t="s">
        <v>169</v>
      </c>
      <c r="B59" s="109" t="s">
        <v>232</v>
      </c>
      <c r="C59" s="116" t="s">
        <v>325</v>
      </c>
      <c r="D59" s="111" t="s">
        <v>234</v>
      </c>
      <c r="E59" s="112">
        <f>VLOOKUP(B59,'Rate Calc '!$F$14:$M$54,2,FALSE)</f>
        <v>0.8165</v>
      </c>
      <c r="F59" s="113">
        <f>VLOOKUP(B59,'Rate Calc '!$F$14:$M$54,3,FALSE)</f>
        <v>60.15992</v>
      </c>
      <c r="G59" s="113">
        <f>VLOOKUP(B59,'Rate Calc '!$F$14:$M$54,4,FALSE)</f>
        <v>203.13707500000001</v>
      </c>
      <c r="H59" s="113">
        <f>VLOOKUP(B59,'Rate Calc '!$F$14:$M$54,5,FALSE)</f>
        <v>160.11595999999997</v>
      </c>
      <c r="I59" s="113">
        <f>VLOOKUP(B59,'Rate Calc '!$F$14:$M$54,6,FALSE)</f>
        <v>60.15992</v>
      </c>
      <c r="J59" s="113">
        <f>VLOOKUP(B59,'Rate Calc '!$F$14:$M$54,7,FALSE)</f>
        <v>497.76951500000007</v>
      </c>
      <c r="K59" s="114">
        <f>VLOOKUP(B59,'Rate Calc '!$F$14:$M$54,8,FALSE)</f>
        <v>1060.0495149999999</v>
      </c>
    </row>
    <row r="60" spans="1:11" x14ac:dyDescent="0.25">
      <c r="A60" s="54" t="s">
        <v>326</v>
      </c>
      <c r="B60" s="109" t="s">
        <v>232</v>
      </c>
      <c r="C60" s="116" t="s">
        <v>327</v>
      </c>
      <c r="D60" s="111" t="s">
        <v>234</v>
      </c>
      <c r="E60" s="112">
        <f>VLOOKUP(B60,'Rate Calc '!$F$14:$M$54,2,FALSE)</f>
        <v>0.8165</v>
      </c>
      <c r="F60" s="113">
        <f>VLOOKUP(B60,'Rate Calc '!$F$14:$M$54,3,FALSE)</f>
        <v>60.15992</v>
      </c>
      <c r="G60" s="113">
        <f>VLOOKUP(B60,'Rate Calc '!$F$14:$M$54,4,FALSE)</f>
        <v>203.13707500000001</v>
      </c>
      <c r="H60" s="113">
        <f>VLOOKUP(B60,'Rate Calc '!$F$14:$M$54,5,FALSE)</f>
        <v>160.11595999999997</v>
      </c>
      <c r="I60" s="113">
        <f>VLOOKUP(B60,'Rate Calc '!$F$14:$M$54,6,FALSE)</f>
        <v>60.15992</v>
      </c>
      <c r="J60" s="113">
        <f>VLOOKUP(B60,'Rate Calc '!$F$14:$M$54,7,FALSE)</f>
        <v>497.76951500000007</v>
      </c>
      <c r="K60" s="114">
        <f>VLOOKUP(B60,'Rate Calc '!$F$14:$M$54,8,FALSE)</f>
        <v>1060.0495149999999</v>
      </c>
    </row>
    <row r="61" spans="1:11" x14ac:dyDescent="0.25">
      <c r="A61" s="54" t="s">
        <v>97</v>
      </c>
      <c r="B61" s="109" t="s">
        <v>259</v>
      </c>
      <c r="C61" s="110" t="s">
        <v>328</v>
      </c>
      <c r="D61" s="111" t="s">
        <v>237</v>
      </c>
      <c r="E61" s="112">
        <f>VLOOKUP(B61,'Rate Calc '!$F$14:$M$54,2,FALSE)</f>
        <v>0.91449999999999998</v>
      </c>
      <c r="F61" s="113">
        <f>VLOOKUP(B61,'Rate Calc '!$F$14:$M$54,3,FALSE)</f>
        <v>65.302959999999999</v>
      </c>
      <c r="G61" s="113">
        <f>VLOOKUP(B61,'Rate Calc '!$F$14:$M$54,4,FALSE)</f>
        <v>218.086975</v>
      </c>
      <c r="H61" s="113">
        <f>VLOOKUP(B61,'Rate Calc '!$F$14:$M$54,5,FALSE)</f>
        <v>171.89947999999998</v>
      </c>
      <c r="I61" s="113">
        <f>VLOOKUP(B61,'Rate Calc '!$F$14:$M$54,6,FALSE)</f>
        <v>65.302959999999999</v>
      </c>
      <c r="J61" s="113">
        <f>VLOOKUP(B61,'Rate Calc '!$F$14:$M$54,7,FALSE)</f>
        <v>531.27669500000002</v>
      </c>
      <c r="K61" s="114">
        <f>VLOOKUP(B61,'Rate Calc '!$F$14:$M$54,8,FALSE)</f>
        <v>1134.7166949999998</v>
      </c>
    </row>
    <row r="62" spans="1:11" x14ac:dyDescent="0.25">
      <c r="A62" s="54" t="s">
        <v>86</v>
      </c>
      <c r="B62" s="109" t="s">
        <v>249</v>
      </c>
      <c r="C62" s="110" t="s">
        <v>329</v>
      </c>
      <c r="D62" s="111" t="s">
        <v>237</v>
      </c>
      <c r="E62" s="112">
        <f>VLOOKUP(B62,'Rate Calc '!$F$14:$M$54,2,FALSE)</f>
        <v>0.94489999999999996</v>
      </c>
      <c r="F62" s="113">
        <f>VLOOKUP(B62,'Rate Calc '!$F$14:$M$54,3,FALSE)</f>
        <v>66.898351999999988</v>
      </c>
      <c r="G62" s="113">
        <f>VLOOKUP(B62,'Rate Calc '!$F$14:$M$54,4,FALSE)</f>
        <v>222.72449499999999</v>
      </c>
      <c r="H62" s="113">
        <f>VLOOKUP(B62,'Rate Calc '!$F$14:$M$54,5,FALSE)</f>
        <v>175.554776</v>
      </c>
      <c r="I62" s="113">
        <f>VLOOKUP(B62,'Rate Calc '!$F$14:$M$54,6,FALSE)</f>
        <v>66.898351999999988</v>
      </c>
      <c r="J62" s="113">
        <f>VLOOKUP(B62,'Rate Calc '!$F$14:$M$54,7,FALSE)</f>
        <v>541.67075899999998</v>
      </c>
      <c r="K62" s="114">
        <f>VLOOKUP(B62,'Rate Calc '!$F$14:$M$54,8,FALSE)</f>
        <v>1157.8787589999999</v>
      </c>
    </row>
    <row r="63" spans="1:11" x14ac:dyDescent="0.25">
      <c r="A63" s="54" t="s">
        <v>330</v>
      </c>
      <c r="B63" s="109" t="s">
        <v>232</v>
      </c>
      <c r="C63" s="116" t="s">
        <v>331</v>
      </c>
      <c r="D63" s="111" t="s">
        <v>234</v>
      </c>
      <c r="E63" s="112">
        <f>VLOOKUP(B63,'Rate Calc '!$F$14:$M$54,2,FALSE)</f>
        <v>0.8165</v>
      </c>
      <c r="F63" s="113">
        <f>VLOOKUP(B63,'Rate Calc '!$F$14:$M$54,3,FALSE)</f>
        <v>60.15992</v>
      </c>
      <c r="G63" s="113">
        <f>VLOOKUP(B63,'Rate Calc '!$F$14:$M$54,4,FALSE)</f>
        <v>203.13707500000001</v>
      </c>
      <c r="H63" s="113">
        <f>VLOOKUP(B63,'Rate Calc '!$F$14:$M$54,5,FALSE)</f>
        <v>160.11595999999997</v>
      </c>
      <c r="I63" s="113">
        <f>VLOOKUP(B63,'Rate Calc '!$F$14:$M$54,6,FALSE)</f>
        <v>60.15992</v>
      </c>
      <c r="J63" s="113">
        <f>VLOOKUP(B63,'Rate Calc '!$F$14:$M$54,7,FALSE)</f>
        <v>497.76951500000007</v>
      </c>
      <c r="K63" s="114">
        <f>VLOOKUP(B63,'Rate Calc '!$F$14:$M$54,8,FALSE)</f>
        <v>1060.0495149999999</v>
      </c>
    </row>
    <row r="64" spans="1:11" x14ac:dyDescent="0.25">
      <c r="A64" s="54" t="s">
        <v>53</v>
      </c>
      <c r="B64" s="109" t="s">
        <v>247</v>
      </c>
      <c r="C64" s="110" t="s">
        <v>332</v>
      </c>
      <c r="D64" s="111" t="s">
        <v>237</v>
      </c>
      <c r="E64" s="112">
        <f>VLOOKUP(B64,'Rate Calc '!$F$14:$M$54,2,FALSE)</f>
        <v>0.95230000000000004</v>
      </c>
      <c r="F64" s="113">
        <f>VLOOKUP(B64,'Rate Calc '!$F$14:$M$54,3,FALSE)</f>
        <v>67.286704</v>
      </c>
      <c r="G64" s="113">
        <f>VLOOKUP(B64,'Rate Calc '!$F$14:$M$54,4,FALSE)</f>
        <v>223.853365</v>
      </c>
      <c r="H64" s="113">
        <f>VLOOKUP(B64,'Rate Calc '!$F$14:$M$54,5,FALSE)</f>
        <v>176.44455199999999</v>
      </c>
      <c r="I64" s="113">
        <f>VLOOKUP(B64,'Rate Calc '!$F$14:$M$54,6,FALSE)</f>
        <v>67.286704</v>
      </c>
      <c r="J64" s="113">
        <f>VLOOKUP(B64,'Rate Calc '!$F$14:$M$54,7,FALSE)</f>
        <v>544.20089300000006</v>
      </c>
      <c r="K64" s="114">
        <f>VLOOKUP(B64,'Rate Calc '!$F$14:$M$54,8,FALSE)</f>
        <v>1163.516893</v>
      </c>
    </row>
    <row r="65" spans="1:11" x14ac:dyDescent="0.25">
      <c r="A65" s="54" t="s">
        <v>333</v>
      </c>
      <c r="B65" s="109" t="s">
        <v>232</v>
      </c>
      <c r="C65" s="116" t="s">
        <v>334</v>
      </c>
      <c r="D65" s="111" t="s">
        <v>234</v>
      </c>
      <c r="E65" s="112">
        <f>VLOOKUP(B65,'Rate Calc '!$F$14:$M$54,2,FALSE)</f>
        <v>0.8165</v>
      </c>
      <c r="F65" s="113">
        <f>VLOOKUP(B65,'Rate Calc '!$F$14:$M$54,3,FALSE)</f>
        <v>60.15992</v>
      </c>
      <c r="G65" s="113">
        <f>VLOOKUP(B65,'Rate Calc '!$F$14:$M$54,4,FALSE)</f>
        <v>203.13707500000001</v>
      </c>
      <c r="H65" s="113">
        <f>VLOOKUP(B65,'Rate Calc '!$F$14:$M$54,5,FALSE)</f>
        <v>160.11595999999997</v>
      </c>
      <c r="I65" s="113">
        <f>VLOOKUP(B65,'Rate Calc '!$F$14:$M$54,6,FALSE)</f>
        <v>60.15992</v>
      </c>
      <c r="J65" s="113">
        <f>VLOOKUP(B65,'Rate Calc '!$F$14:$M$54,7,FALSE)</f>
        <v>497.76951500000007</v>
      </c>
      <c r="K65" s="114">
        <f>VLOOKUP(B65,'Rate Calc '!$F$14:$M$54,8,FALSE)</f>
        <v>1060.0495149999999</v>
      </c>
    </row>
    <row r="66" spans="1:11" x14ac:dyDescent="0.25">
      <c r="A66" s="54" t="s">
        <v>335</v>
      </c>
      <c r="B66" s="109" t="s">
        <v>232</v>
      </c>
      <c r="C66" s="116" t="s">
        <v>336</v>
      </c>
      <c r="D66" s="111" t="s">
        <v>234</v>
      </c>
      <c r="E66" s="112">
        <f>VLOOKUP(B66,'Rate Calc '!$F$14:$M$54,2,FALSE)</f>
        <v>0.8165</v>
      </c>
      <c r="F66" s="113">
        <f>VLOOKUP(B66,'Rate Calc '!$F$14:$M$54,3,FALSE)</f>
        <v>60.15992</v>
      </c>
      <c r="G66" s="113">
        <f>VLOOKUP(B66,'Rate Calc '!$F$14:$M$54,4,FALSE)</f>
        <v>203.13707500000001</v>
      </c>
      <c r="H66" s="113">
        <f>VLOOKUP(B66,'Rate Calc '!$F$14:$M$54,5,FALSE)</f>
        <v>160.11595999999997</v>
      </c>
      <c r="I66" s="113">
        <f>VLOOKUP(B66,'Rate Calc '!$F$14:$M$54,6,FALSE)</f>
        <v>60.15992</v>
      </c>
      <c r="J66" s="113">
        <f>VLOOKUP(B66,'Rate Calc '!$F$14:$M$54,7,FALSE)</f>
        <v>497.76951500000007</v>
      </c>
      <c r="K66" s="114">
        <f>VLOOKUP(B66,'Rate Calc '!$F$14:$M$54,8,FALSE)</f>
        <v>1060.0495149999999</v>
      </c>
    </row>
    <row r="67" spans="1:11" x14ac:dyDescent="0.25">
      <c r="A67" s="54" t="s">
        <v>65</v>
      </c>
      <c r="B67" s="109" t="s">
        <v>312</v>
      </c>
      <c r="C67" s="110" t="s">
        <v>337</v>
      </c>
      <c r="D67" s="111" t="s">
        <v>237</v>
      </c>
      <c r="E67" s="112">
        <f>VLOOKUP(B67,'Rate Calc '!$F$14:$M$54,2,FALSE)</f>
        <v>0.85509999999999997</v>
      </c>
      <c r="F67" s="113">
        <f>VLOOKUP(B67,'Rate Calc '!$F$14:$M$54,3,FALSE)</f>
        <v>62.185648</v>
      </c>
      <c r="G67" s="113">
        <f>VLOOKUP(B67,'Rate Calc '!$F$14:$M$54,4,FALSE)</f>
        <v>209.02550500000001</v>
      </c>
      <c r="H67" s="113">
        <f>VLOOKUP(B67,'Rate Calc '!$F$14:$M$54,5,FALSE)</f>
        <v>164.75722400000001</v>
      </c>
      <c r="I67" s="113">
        <f>VLOOKUP(B67,'Rate Calc '!$F$14:$M$54,6,FALSE)</f>
        <v>62.185648</v>
      </c>
      <c r="J67" s="113">
        <f>VLOOKUP(B67,'Rate Calc '!$F$14:$M$54,7,FALSE)</f>
        <v>510.96724100000006</v>
      </c>
      <c r="K67" s="114">
        <f>VLOOKUP(B67,'Rate Calc '!$F$14:$M$54,8,FALSE)</f>
        <v>1089.459241</v>
      </c>
    </row>
    <row r="68" spans="1:11" x14ac:dyDescent="0.25">
      <c r="A68" s="54" t="s">
        <v>218</v>
      </c>
      <c r="B68" s="109" t="s">
        <v>232</v>
      </c>
      <c r="C68" s="116" t="s">
        <v>338</v>
      </c>
      <c r="D68" s="111" t="s">
        <v>234</v>
      </c>
      <c r="E68" s="112">
        <f>VLOOKUP(B68,'Rate Calc '!$F$14:$M$54,2,FALSE)</f>
        <v>0.8165</v>
      </c>
      <c r="F68" s="113">
        <f>VLOOKUP(B68,'Rate Calc '!$F$14:$M$54,3,FALSE)</f>
        <v>60.15992</v>
      </c>
      <c r="G68" s="113">
        <f>VLOOKUP(B68,'Rate Calc '!$F$14:$M$54,4,FALSE)</f>
        <v>203.13707500000001</v>
      </c>
      <c r="H68" s="113">
        <f>VLOOKUP(B68,'Rate Calc '!$F$14:$M$54,5,FALSE)</f>
        <v>160.11595999999997</v>
      </c>
      <c r="I68" s="113">
        <f>VLOOKUP(B68,'Rate Calc '!$F$14:$M$54,6,FALSE)</f>
        <v>60.15992</v>
      </c>
      <c r="J68" s="113">
        <f>VLOOKUP(B68,'Rate Calc '!$F$14:$M$54,7,FALSE)</f>
        <v>497.76951500000007</v>
      </c>
      <c r="K68" s="114">
        <f>VLOOKUP(B68,'Rate Calc '!$F$14:$M$54,8,FALSE)</f>
        <v>1060.0495149999999</v>
      </c>
    </row>
    <row r="69" spans="1:11" x14ac:dyDescent="0.25">
      <c r="A69" s="54" t="s">
        <v>77</v>
      </c>
      <c r="B69" s="109" t="s">
        <v>251</v>
      </c>
      <c r="C69" s="110" t="s">
        <v>339</v>
      </c>
      <c r="D69" s="111" t="s">
        <v>237</v>
      </c>
      <c r="E69" s="112">
        <f>VLOOKUP(B69,'Rate Calc '!$F$14:$M$54,2,FALSE)</f>
        <v>0.89810000000000001</v>
      </c>
      <c r="F69" s="113">
        <f>VLOOKUP(B69,'Rate Calc '!$F$14:$M$54,3,FALSE)</f>
        <v>64.442287999999991</v>
      </c>
      <c r="G69" s="113">
        <f>VLOOKUP(B69,'Rate Calc '!$F$14:$M$54,4,FALSE)</f>
        <v>215.58515499999999</v>
      </c>
      <c r="H69" s="113">
        <f>VLOOKUP(B69,'Rate Calc '!$F$14:$M$54,5,FALSE)</f>
        <v>169.92754400000001</v>
      </c>
      <c r="I69" s="113">
        <f>VLOOKUP(B69,'Rate Calc '!$F$14:$M$54,6,FALSE)</f>
        <v>64.442287999999991</v>
      </c>
      <c r="J69" s="113">
        <f>VLOOKUP(B69,'Rate Calc '!$F$14:$M$54,7,FALSE)</f>
        <v>525.66937100000007</v>
      </c>
      <c r="K69" s="114">
        <f>VLOOKUP(B69,'Rate Calc '!$F$14:$M$54,8,FALSE)</f>
        <v>1122.2213709999999</v>
      </c>
    </row>
    <row r="70" spans="1:11" x14ac:dyDescent="0.25">
      <c r="A70" s="54" t="s">
        <v>340</v>
      </c>
      <c r="B70" s="109" t="s">
        <v>232</v>
      </c>
      <c r="C70" s="116" t="s">
        <v>341</v>
      </c>
      <c r="D70" s="111" t="s">
        <v>234</v>
      </c>
      <c r="E70" s="112">
        <f>VLOOKUP(B70,'Rate Calc '!$F$14:$M$54,2,FALSE)</f>
        <v>0.8165</v>
      </c>
      <c r="F70" s="113">
        <f>VLOOKUP(B70,'Rate Calc '!$F$14:$M$54,3,FALSE)</f>
        <v>60.15992</v>
      </c>
      <c r="G70" s="113">
        <f>VLOOKUP(B70,'Rate Calc '!$F$14:$M$54,4,FALSE)</f>
        <v>203.13707500000001</v>
      </c>
      <c r="H70" s="113">
        <f>VLOOKUP(B70,'Rate Calc '!$F$14:$M$54,5,FALSE)</f>
        <v>160.11595999999997</v>
      </c>
      <c r="I70" s="113">
        <f>VLOOKUP(B70,'Rate Calc '!$F$14:$M$54,6,FALSE)</f>
        <v>60.15992</v>
      </c>
      <c r="J70" s="113">
        <f>VLOOKUP(B70,'Rate Calc '!$F$14:$M$54,7,FALSE)</f>
        <v>497.76951500000007</v>
      </c>
      <c r="K70" s="114">
        <f>VLOOKUP(B70,'Rate Calc '!$F$14:$M$54,8,FALSE)</f>
        <v>1060.0495149999999</v>
      </c>
    </row>
    <row r="71" spans="1:11" x14ac:dyDescent="0.25">
      <c r="A71" s="54" t="s">
        <v>342</v>
      </c>
      <c r="B71" s="109" t="s">
        <v>232</v>
      </c>
      <c r="C71" s="116" t="s">
        <v>343</v>
      </c>
      <c r="D71" s="111" t="s">
        <v>234</v>
      </c>
      <c r="E71" s="112">
        <f>VLOOKUP(B71,'Rate Calc '!$F$14:$M$54,2,FALSE)</f>
        <v>0.8165</v>
      </c>
      <c r="F71" s="113">
        <f>VLOOKUP(B71,'Rate Calc '!$F$14:$M$54,3,FALSE)</f>
        <v>60.15992</v>
      </c>
      <c r="G71" s="113">
        <f>VLOOKUP(B71,'Rate Calc '!$F$14:$M$54,4,FALSE)</f>
        <v>203.13707500000001</v>
      </c>
      <c r="H71" s="113">
        <f>VLOOKUP(B71,'Rate Calc '!$F$14:$M$54,5,FALSE)</f>
        <v>160.11595999999997</v>
      </c>
      <c r="I71" s="113">
        <f>VLOOKUP(B71,'Rate Calc '!$F$14:$M$54,6,FALSE)</f>
        <v>60.15992</v>
      </c>
      <c r="J71" s="113">
        <f>VLOOKUP(B71,'Rate Calc '!$F$14:$M$54,7,FALSE)</f>
        <v>497.76951500000007</v>
      </c>
      <c r="K71" s="114">
        <f>VLOOKUP(B71,'Rate Calc '!$F$14:$M$54,8,FALSE)</f>
        <v>1060.0495149999999</v>
      </c>
    </row>
    <row r="72" spans="1:11" x14ac:dyDescent="0.25">
      <c r="A72" s="54" t="s">
        <v>344</v>
      </c>
      <c r="B72" s="109" t="s">
        <v>232</v>
      </c>
      <c r="C72" s="116" t="s">
        <v>345</v>
      </c>
      <c r="D72" s="111" t="s">
        <v>234</v>
      </c>
      <c r="E72" s="112">
        <f>VLOOKUP(B72,'Rate Calc '!$F$14:$M$54,2,FALSE)</f>
        <v>0.8165</v>
      </c>
      <c r="F72" s="113">
        <f>VLOOKUP(B72,'Rate Calc '!$F$14:$M$54,3,FALSE)</f>
        <v>60.15992</v>
      </c>
      <c r="G72" s="113">
        <f>VLOOKUP(B72,'Rate Calc '!$F$14:$M$54,4,FALSE)</f>
        <v>203.13707500000001</v>
      </c>
      <c r="H72" s="113">
        <f>VLOOKUP(B72,'Rate Calc '!$F$14:$M$54,5,FALSE)</f>
        <v>160.11595999999997</v>
      </c>
      <c r="I72" s="113">
        <f>VLOOKUP(B72,'Rate Calc '!$F$14:$M$54,6,FALSE)</f>
        <v>60.15992</v>
      </c>
      <c r="J72" s="113">
        <f>VLOOKUP(B72,'Rate Calc '!$F$14:$M$54,7,FALSE)</f>
        <v>497.76951500000007</v>
      </c>
      <c r="K72" s="114">
        <f>VLOOKUP(B72,'Rate Calc '!$F$14:$M$54,8,FALSE)</f>
        <v>1060.0495149999999</v>
      </c>
    </row>
    <row r="73" spans="1:11" x14ac:dyDescent="0.25">
      <c r="A73" s="54" t="s">
        <v>346</v>
      </c>
      <c r="B73" s="109" t="s">
        <v>232</v>
      </c>
      <c r="C73" s="116" t="s">
        <v>347</v>
      </c>
      <c r="D73" s="111" t="s">
        <v>234</v>
      </c>
      <c r="E73" s="112">
        <f>VLOOKUP(B73,'Rate Calc '!$F$14:$M$54,2,FALSE)</f>
        <v>0.8165</v>
      </c>
      <c r="F73" s="113">
        <f>VLOOKUP(B73,'Rate Calc '!$F$14:$M$54,3,FALSE)</f>
        <v>60.15992</v>
      </c>
      <c r="G73" s="113">
        <f>VLOOKUP(B73,'Rate Calc '!$F$14:$M$54,4,FALSE)</f>
        <v>203.13707500000001</v>
      </c>
      <c r="H73" s="113">
        <f>VLOOKUP(B73,'Rate Calc '!$F$14:$M$54,5,FALSE)</f>
        <v>160.11595999999997</v>
      </c>
      <c r="I73" s="113">
        <f>VLOOKUP(B73,'Rate Calc '!$F$14:$M$54,6,FALSE)</f>
        <v>60.15992</v>
      </c>
      <c r="J73" s="113">
        <f>VLOOKUP(B73,'Rate Calc '!$F$14:$M$54,7,FALSE)</f>
        <v>497.76951500000007</v>
      </c>
      <c r="K73" s="114">
        <f>VLOOKUP(B73,'Rate Calc '!$F$14:$M$54,8,FALSE)</f>
        <v>1060.0495149999999</v>
      </c>
    </row>
    <row r="74" spans="1:11" x14ac:dyDescent="0.25">
      <c r="A74" s="54" t="s">
        <v>348</v>
      </c>
      <c r="B74" s="109" t="s">
        <v>232</v>
      </c>
      <c r="C74" s="116" t="s">
        <v>349</v>
      </c>
      <c r="D74" s="111" t="s">
        <v>234</v>
      </c>
      <c r="E74" s="112">
        <f>VLOOKUP(B74,'Rate Calc '!$F$14:$M$54,2,FALSE)</f>
        <v>0.8165</v>
      </c>
      <c r="F74" s="113">
        <f>VLOOKUP(B74,'Rate Calc '!$F$14:$M$54,3,FALSE)</f>
        <v>60.15992</v>
      </c>
      <c r="G74" s="113">
        <f>VLOOKUP(B74,'Rate Calc '!$F$14:$M$54,4,FALSE)</f>
        <v>203.13707500000001</v>
      </c>
      <c r="H74" s="113">
        <f>VLOOKUP(B74,'Rate Calc '!$F$14:$M$54,5,FALSE)</f>
        <v>160.11595999999997</v>
      </c>
      <c r="I74" s="113">
        <f>VLOOKUP(B74,'Rate Calc '!$F$14:$M$54,6,FALSE)</f>
        <v>60.15992</v>
      </c>
      <c r="J74" s="113">
        <f>VLOOKUP(B74,'Rate Calc '!$F$14:$M$54,7,FALSE)</f>
        <v>497.76951500000007</v>
      </c>
      <c r="K74" s="114">
        <f>VLOOKUP(B74,'Rate Calc '!$F$14:$M$54,8,FALSE)</f>
        <v>1060.0495149999999</v>
      </c>
    </row>
    <row r="75" spans="1:11" x14ac:dyDescent="0.25">
      <c r="A75" s="54" t="s">
        <v>119</v>
      </c>
      <c r="B75" s="109" t="s">
        <v>240</v>
      </c>
      <c r="C75" s="110" t="s">
        <v>350</v>
      </c>
      <c r="D75" s="111" t="s">
        <v>237</v>
      </c>
      <c r="E75" s="112">
        <f>VLOOKUP(B75,'Rate Calc '!$F$14:$M$54,2,FALSE)</f>
        <v>0.86380000000000001</v>
      </c>
      <c r="F75" s="113">
        <f>VLOOKUP(B75,'Rate Calc '!$F$14:$M$54,3,FALSE)</f>
        <v>62.642223999999999</v>
      </c>
      <c r="G75" s="113">
        <f>VLOOKUP(B75,'Rate Calc '!$F$14:$M$54,4,FALSE)</f>
        <v>210.35269</v>
      </c>
      <c r="H75" s="113">
        <f>VLOOKUP(B75,'Rate Calc '!$F$14:$M$54,5,FALSE)</f>
        <v>165.80331200000001</v>
      </c>
      <c r="I75" s="113">
        <f>VLOOKUP(B75,'Rate Calc '!$F$14:$M$54,6,FALSE)</f>
        <v>62.642223999999999</v>
      </c>
      <c r="J75" s="113">
        <f>VLOOKUP(B75,'Rate Calc '!$F$14:$M$54,7,FALSE)</f>
        <v>513.94185800000002</v>
      </c>
      <c r="K75" s="114">
        <f>VLOOKUP(B75,'Rate Calc '!$F$14:$M$54,8,FALSE)</f>
        <v>1096.0878579999999</v>
      </c>
    </row>
    <row r="76" spans="1:11" x14ac:dyDescent="0.25">
      <c r="A76" s="54" t="s">
        <v>351</v>
      </c>
      <c r="B76" s="109" t="s">
        <v>232</v>
      </c>
      <c r="C76" s="116" t="s">
        <v>352</v>
      </c>
      <c r="D76" s="111" t="s">
        <v>234</v>
      </c>
      <c r="E76" s="112">
        <f>VLOOKUP(B76,'Rate Calc '!$F$14:$M$54,2,FALSE)</f>
        <v>0.8165</v>
      </c>
      <c r="F76" s="113">
        <f>VLOOKUP(B76,'Rate Calc '!$F$14:$M$54,3,FALSE)</f>
        <v>60.15992</v>
      </c>
      <c r="G76" s="113">
        <f>VLOOKUP(B76,'Rate Calc '!$F$14:$M$54,4,FALSE)</f>
        <v>203.13707500000001</v>
      </c>
      <c r="H76" s="113">
        <f>VLOOKUP(B76,'Rate Calc '!$F$14:$M$54,5,FALSE)</f>
        <v>160.11595999999997</v>
      </c>
      <c r="I76" s="113">
        <f>VLOOKUP(B76,'Rate Calc '!$F$14:$M$54,6,FALSE)</f>
        <v>60.15992</v>
      </c>
      <c r="J76" s="113">
        <f>VLOOKUP(B76,'Rate Calc '!$F$14:$M$54,7,FALSE)</f>
        <v>497.76951500000007</v>
      </c>
      <c r="K76" s="114">
        <f>VLOOKUP(B76,'Rate Calc '!$F$14:$M$54,8,FALSE)</f>
        <v>1060.0495149999999</v>
      </c>
    </row>
    <row r="77" spans="1:11" x14ac:dyDescent="0.25">
      <c r="A77" s="54" t="s">
        <v>353</v>
      </c>
      <c r="B77" s="109" t="s">
        <v>232</v>
      </c>
      <c r="C77" s="116" t="s">
        <v>354</v>
      </c>
      <c r="D77" s="111" t="s">
        <v>234</v>
      </c>
      <c r="E77" s="112">
        <f>VLOOKUP(B77,'Rate Calc '!$F$14:$M$54,2,FALSE)</f>
        <v>0.8165</v>
      </c>
      <c r="F77" s="113">
        <f>VLOOKUP(B77,'Rate Calc '!$F$14:$M$54,3,FALSE)</f>
        <v>60.15992</v>
      </c>
      <c r="G77" s="113">
        <f>VLOOKUP(B77,'Rate Calc '!$F$14:$M$54,4,FALSE)</f>
        <v>203.13707500000001</v>
      </c>
      <c r="H77" s="113">
        <f>VLOOKUP(B77,'Rate Calc '!$F$14:$M$54,5,FALSE)</f>
        <v>160.11595999999997</v>
      </c>
      <c r="I77" s="113">
        <f>VLOOKUP(B77,'Rate Calc '!$F$14:$M$54,6,FALSE)</f>
        <v>60.15992</v>
      </c>
      <c r="J77" s="113">
        <f>VLOOKUP(B77,'Rate Calc '!$F$14:$M$54,7,FALSE)</f>
        <v>497.76951500000007</v>
      </c>
      <c r="K77" s="114">
        <f>VLOOKUP(B77,'Rate Calc '!$F$14:$M$54,8,FALSE)</f>
        <v>1060.0495149999999</v>
      </c>
    </row>
    <row r="78" spans="1:11" x14ac:dyDescent="0.25">
      <c r="A78" s="118" t="s">
        <v>121</v>
      </c>
      <c r="B78" s="109" t="s">
        <v>240</v>
      </c>
      <c r="C78" s="110" t="s">
        <v>355</v>
      </c>
      <c r="D78" s="111" t="s">
        <v>237</v>
      </c>
      <c r="E78" s="112">
        <f>VLOOKUP(B78,'Rate Calc '!$F$14:$M$54,2,FALSE)</f>
        <v>0.86380000000000001</v>
      </c>
      <c r="F78" s="113">
        <f>VLOOKUP(B78,'Rate Calc '!$F$14:$M$54,3,FALSE)</f>
        <v>62.642223999999999</v>
      </c>
      <c r="G78" s="113">
        <f>VLOOKUP(B78,'Rate Calc '!$F$14:$M$54,4,FALSE)</f>
        <v>210.35269</v>
      </c>
      <c r="H78" s="113">
        <f>VLOOKUP(B78,'Rate Calc '!$F$14:$M$54,5,FALSE)</f>
        <v>165.80331200000001</v>
      </c>
      <c r="I78" s="113">
        <f>VLOOKUP(B78,'Rate Calc '!$F$14:$M$54,6,FALSE)</f>
        <v>62.642223999999999</v>
      </c>
      <c r="J78" s="113">
        <f>VLOOKUP(B78,'Rate Calc '!$F$14:$M$54,7,FALSE)</f>
        <v>513.94185800000002</v>
      </c>
      <c r="K78" s="114">
        <f>VLOOKUP(B78,'Rate Calc '!$F$14:$M$54,8,FALSE)</f>
        <v>1096.0878579999999</v>
      </c>
    </row>
    <row r="79" spans="1:11" x14ac:dyDescent="0.25">
      <c r="A79" s="118" t="s">
        <v>356</v>
      </c>
      <c r="B79" s="109" t="s">
        <v>232</v>
      </c>
      <c r="C79" s="116" t="s">
        <v>357</v>
      </c>
      <c r="D79" s="111" t="s">
        <v>234</v>
      </c>
      <c r="E79" s="112">
        <f>VLOOKUP(B79,'Rate Calc '!$F$14:$M$54,2,FALSE)</f>
        <v>0.8165</v>
      </c>
      <c r="F79" s="113">
        <f>VLOOKUP(B79,'Rate Calc '!$F$14:$M$54,3,FALSE)</f>
        <v>60.15992</v>
      </c>
      <c r="G79" s="113">
        <f>VLOOKUP(B79,'Rate Calc '!$F$14:$M$54,4,FALSE)</f>
        <v>203.13707500000001</v>
      </c>
      <c r="H79" s="113">
        <f>VLOOKUP(B79,'Rate Calc '!$F$14:$M$54,5,FALSE)</f>
        <v>160.11595999999997</v>
      </c>
      <c r="I79" s="113">
        <f>VLOOKUP(B79,'Rate Calc '!$F$14:$M$54,6,FALSE)</f>
        <v>60.15992</v>
      </c>
      <c r="J79" s="113">
        <f>VLOOKUP(B79,'Rate Calc '!$F$14:$M$54,7,FALSE)</f>
        <v>497.76951500000007</v>
      </c>
      <c r="K79" s="114">
        <f>VLOOKUP(B79,'Rate Calc '!$F$14:$M$54,8,FALSE)</f>
        <v>1060.0495149999999</v>
      </c>
    </row>
    <row r="80" spans="1:11" x14ac:dyDescent="0.25">
      <c r="A80" s="118" t="s">
        <v>112</v>
      </c>
      <c r="B80" s="109" t="s">
        <v>283</v>
      </c>
      <c r="C80" s="110" t="s">
        <v>358</v>
      </c>
      <c r="D80" s="111" t="s">
        <v>237</v>
      </c>
      <c r="E80" s="112">
        <f>VLOOKUP(B80,'Rate Calc '!$F$14:$M$54,2,FALSE)</f>
        <v>0.90180000000000005</v>
      </c>
      <c r="F80" s="113">
        <f>VLOOKUP(B80,'Rate Calc '!$F$14:$M$54,3,FALSE)</f>
        <v>64.636464000000004</v>
      </c>
      <c r="G80" s="113">
        <f>VLOOKUP(B80,'Rate Calc '!$F$14:$M$54,4,FALSE)</f>
        <v>216.14958999999999</v>
      </c>
      <c r="H80" s="113">
        <f>VLOOKUP(B80,'Rate Calc '!$F$14:$M$54,5,FALSE)</f>
        <v>170.372432</v>
      </c>
      <c r="I80" s="113">
        <f>VLOOKUP(B80,'Rate Calc '!$F$14:$M$54,6,FALSE)</f>
        <v>64.636464000000004</v>
      </c>
      <c r="J80" s="113">
        <f>VLOOKUP(B80,'Rate Calc '!$F$14:$M$54,7,FALSE)</f>
        <v>526.934438</v>
      </c>
      <c r="K80" s="114">
        <f>VLOOKUP(B80,'Rate Calc '!$F$14:$M$54,8,FALSE)</f>
        <v>1125.040438</v>
      </c>
    </row>
    <row r="81" spans="1:11" x14ac:dyDescent="0.25">
      <c r="A81" s="118" t="s">
        <v>174</v>
      </c>
      <c r="B81" s="109" t="s">
        <v>232</v>
      </c>
      <c r="C81" s="116" t="s">
        <v>359</v>
      </c>
      <c r="D81" s="111" t="s">
        <v>234</v>
      </c>
      <c r="E81" s="112">
        <f>VLOOKUP(B81,'Rate Calc '!$F$14:$M$54,2,FALSE)</f>
        <v>0.8165</v>
      </c>
      <c r="F81" s="113">
        <f>VLOOKUP(B81,'Rate Calc '!$F$14:$M$54,3,FALSE)</f>
        <v>60.15992</v>
      </c>
      <c r="G81" s="113">
        <f>VLOOKUP(B81,'Rate Calc '!$F$14:$M$54,4,FALSE)</f>
        <v>203.13707500000001</v>
      </c>
      <c r="H81" s="113">
        <f>VLOOKUP(B81,'Rate Calc '!$F$14:$M$54,5,FALSE)</f>
        <v>160.11595999999997</v>
      </c>
      <c r="I81" s="113">
        <f>VLOOKUP(B81,'Rate Calc '!$F$14:$M$54,6,FALSE)</f>
        <v>60.15992</v>
      </c>
      <c r="J81" s="113">
        <f>VLOOKUP(B81,'Rate Calc '!$F$14:$M$54,7,FALSE)</f>
        <v>497.76951500000007</v>
      </c>
      <c r="K81" s="114">
        <f>VLOOKUP(B81,'Rate Calc '!$F$14:$M$54,8,FALSE)</f>
        <v>1060.0495149999999</v>
      </c>
    </row>
    <row r="82" spans="1:11" x14ac:dyDescent="0.25">
      <c r="A82" s="118" t="s">
        <v>360</v>
      </c>
      <c r="B82" s="109" t="s">
        <v>232</v>
      </c>
      <c r="C82" s="116" t="s">
        <v>361</v>
      </c>
      <c r="D82" s="111" t="s">
        <v>234</v>
      </c>
      <c r="E82" s="112">
        <f>VLOOKUP(B82,'Rate Calc '!$F$14:$M$54,2,FALSE)</f>
        <v>0.8165</v>
      </c>
      <c r="F82" s="113">
        <f>VLOOKUP(B82,'Rate Calc '!$F$14:$M$54,3,FALSE)</f>
        <v>60.15992</v>
      </c>
      <c r="G82" s="113">
        <f>VLOOKUP(B82,'Rate Calc '!$F$14:$M$54,4,FALSE)</f>
        <v>203.13707500000001</v>
      </c>
      <c r="H82" s="113">
        <f>VLOOKUP(B82,'Rate Calc '!$F$14:$M$54,5,FALSE)</f>
        <v>160.11595999999997</v>
      </c>
      <c r="I82" s="113">
        <f>VLOOKUP(B82,'Rate Calc '!$F$14:$M$54,6,FALSE)</f>
        <v>60.15992</v>
      </c>
      <c r="J82" s="113">
        <f>VLOOKUP(B82,'Rate Calc '!$F$14:$M$54,7,FALSE)</f>
        <v>497.76951500000007</v>
      </c>
      <c r="K82" s="114">
        <f>VLOOKUP(B82,'Rate Calc '!$F$14:$M$54,8,FALSE)</f>
        <v>1060.0495149999999</v>
      </c>
    </row>
    <row r="83" spans="1:11" x14ac:dyDescent="0.25">
      <c r="A83" s="118" t="s">
        <v>362</v>
      </c>
      <c r="B83" s="109" t="s">
        <v>232</v>
      </c>
      <c r="C83" s="116" t="s">
        <v>363</v>
      </c>
      <c r="D83" s="111" t="s">
        <v>234</v>
      </c>
      <c r="E83" s="112">
        <f>VLOOKUP(B83,'Rate Calc '!$F$14:$M$54,2,FALSE)</f>
        <v>0.8165</v>
      </c>
      <c r="F83" s="113">
        <f>VLOOKUP(B83,'Rate Calc '!$F$14:$M$54,3,FALSE)</f>
        <v>60.15992</v>
      </c>
      <c r="G83" s="113">
        <f>VLOOKUP(B83,'Rate Calc '!$F$14:$M$54,4,FALSE)</f>
        <v>203.13707500000001</v>
      </c>
      <c r="H83" s="113">
        <f>VLOOKUP(B83,'Rate Calc '!$F$14:$M$54,5,FALSE)</f>
        <v>160.11595999999997</v>
      </c>
      <c r="I83" s="113">
        <f>VLOOKUP(B83,'Rate Calc '!$F$14:$M$54,6,FALSE)</f>
        <v>60.15992</v>
      </c>
      <c r="J83" s="113">
        <f>VLOOKUP(B83,'Rate Calc '!$F$14:$M$54,7,FALSE)</f>
        <v>497.76951500000007</v>
      </c>
      <c r="K83" s="114">
        <f>VLOOKUP(B83,'Rate Calc '!$F$14:$M$54,8,FALSE)</f>
        <v>1060.0495149999999</v>
      </c>
    </row>
    <row r="84" spans="1:11" x14ac:dyDescent="0.25">
      <c r="A84" s="118" t="s">
        <v>364</v>
      </c>
      <c r="B84" s="109" t="s">
        <v>232</v>
      </c>
      <c r="C84" s="116" t="s">
        <v>365</v>
      </c>
      <c r="D84" s="111" t="s">
        <v>234</v>
      </c>
      <c r="E84" s="112">
        <f>VLOOKUP(B84,'Rate Calc '!$F$14:$M$54,2,FALSE)</f>
        <v>0.8165</v>
      </c>
      <c r="F84" s="113">
        <f>VLOOKUP(B84,'Rate Calc '!$F$14:$M$54,3,FALSE)</f>
        <v>60.15992</v>
      </c>
      <c r="G84" s="113">
        <f>VLOOKUP(B84,'Rate Calc '!$F$14:$M$54,4,FALSE)</f>
        <v>203.13707500000001</v>
      </c>
      <c r="H84" s="113">
        <f>VLOOKUP(B84,'Rate Calc '!$F$14:$M$54,5,FALSE)</f>
        <v>160.11595999999997</v>
      </c>
      <c r="I84" s="113">
        <f>VLOOKUP(B84,'Rate Calc '!$F$14:$M$54,6,FALSE)</f>
        <v>60.15992</v>
      </c>
      <c r="J84" s="113">
        <f>VLOOKUP(B84,'Rate Calc '!$F$14:$M$54,7,FALSE)</f>
        <v>497.76951500000007</v>
      </c>
      <c r="K84" s="114">
        <f>VLOOKUP(B84,'Rate Calc '!$F$14:$M$54,8,FALSE)</f>
        <v>1060.0495149999999</v>
      </c>
    </row>
    <row r="85" spans="1:11" x14ac:dyDescent="0.25">
      <c r="A85" s="118" t="s">
        <v>366</v>
      </c>
      <c r="B85" s="109" t="s">
        <v>232</v>
      </c>
      <c r="C85" s="116" t="s">
        <v>367</v>
      </c>
      <c r="D85" s="111" t="s">
        <v>234</v>
      </c>
      <c r="E85" s="112">
        <f>VLOOKUP(B85,'Rate Calc '!$F$14:$M$54,2,FALSE)</f>
        <v>0.8165</v>
      </c>
      <c r="F85" s="113">
        <f>VLOOKUP(B85,'Rate Calc '!$F$14:$M$54,3,FALSE)</f>
        <v>60.15992</v>
      </c>
      <c r="G85" s="113">
        <f>VLOOKUP(B85,'Rate Calc '!$F$14:$M$54,4,FALSE)</f>
        <v>203.13707500000001</v>
      </c>
      <c r="H85" s="113">
        <f>VLOOKUP(B85,'Rate Calc '!$F$14:$M$54,5,FALSE)</f>
        <v>160.11595999999997</v>
      </c>
      <c r="I85" s="113">
        <f>VLOOKUP(B85,'Rate Calc '!$F$14:$M$54,6,FALSE)</f>
        <v>60.15992</v>
      </c>
      <c r="J85" s="113">
        <f>VLOOKUP(B85,'Rate Calc '!$F$14:$M$54,7,FALSE)</f>
        <v>497.76951500000007</v>
      </c>
      <c r="K85" s="114">
        <f>VLOOKUP(B85,'Rate Calc '!$F$14:$M$54,8,FALSE)</f>
        <v>1060.0495149999999</v>
      </c>
    </row>
    <row r="86" spans="1:11" x14ac:dyDescent="0.25">
      <c r="A86" s="118" t="s">
        <v>180</v>
      </c>
      <c r="B86" s="109" t="s">
        <v>232</v>
      </c>
      <c r="C86" s="116" t="s">
        <v>368</v>
      </c>
      <c r="D86" s="111" t="s">
        <v>234</v>
      </c>
      <c r="E86" s="112">
        <f>VLOOKUP(B86,'Rate Calc '!$F$14:$M$54,2,FALSE)</f>
        <v>0.8165</v>
      </c>
      <c r="F86" s="113">
        <f>VLOOKUP(B86,'Rate Calc '!$F$14:$M$54,3,FALSE)</f>
        <v>60.15992</v>
      </c>
      <c r="G86" s="113">
        <f>VLOOKUP(B86,'Rate Calc '!$F$14:$M$54,4,FALSE)</f>
        <v>203.13707500000001</v>
      </c>
      <c r="H86" s="113">
        <f>VLOOKUP(B86,'Rate Calc '!$F$14:$M$54,5,FALSE)</f>
        <v>160.11595999999997</v>
      </c>
      <c r="I86" s="113">
        <f>VLOOKUP(B86,'Rate Calc '!$F$14:$M$54,6,FALSE)</f>
        <v>60.15992</v>
      </c>
      <c r="J86" s="113">
        <f>VLOOKUP(B86,'Rate Calc '!$F$14:$M$54,7,FALSE)</f>
        <v>497.76951500000007</v>
      </c>
      <c r="K86" s="114">
        <f>VLOOKUP(B86,'Rate Calc '!$F$14:$M$54,8,FALSE)</f>
        <v>1060.0495149999999</v>
      </c>
    </row>
    <row r="87" spans="1:11" x14ac:dyDescent="0.25">
      <c r="A87" s="54" t="s">
        <v>99</v>
      </c>
      <c r="B87" s="109" t="s">
        <v>259</v>
      </c>
      <c r="C87" s="110" t="s">
        <v>369</v>
      </c>
      <c r="D87" s="111" t="s">
        <v>237</v>
      </c>
      <c r="E87" s="112">
        <f>VLOOKUP(B87,'Rate Calc '!$F$14:$M$54,2,FALSE)</f>
        <v>0.91449999999999998</v>
      </c>
      <c r="F87" s="113">
        <f>VLOOKUP(B87,'Rate Calc '!$F$14:$M$54,3,FALSE)</f>
        <v>65.302959999999999</v>
      </c>
      <c r="G87" s="113">
        <f>VLOOKUP(B87,'Rate Calc '!$F$14:$M$54,4,FALSE)</f>
        <v>218.086975</v>
      </c>
      <c r="H87" s="113">
        <f>VLOOKUP(B87,'Rate Calc '!$F$14:$M$54,5,FALSE)</f>
        <v>171.89947999999998</v>
      </c>
      <c r="I87" s="113">
        <f>VLOOKUP(B87,'Rate Calc '!$F$14:$M$54,6,FALSE)</f>
        <v>65.302959999999999</v>
      </c>
      <c r="J87" s="113">
        <f>VLOOKUP(B87,'Rate Calc '!$F$14:$M$54,7,FALSE)</f>
        <v>531.27669500000002</v>
      </c>
      <c r="K87" s="114">
        <f>VLOOKUP(B87,'Rate Calc '!$F$14:$M$54,8,FALSE)</f>
        <v>1134.7166949999998</v>
      </c>
    </row>
    <row r="88" spans="1:11" x14ac:dyDescent="0.25">
      <c r="A88" s="54" t="s">
        <v>370</v>
      </c>
      <c r="B88" s="109" t="s">
        <v>232</v>
      </c>
      <c r="C88" s="116" t="s">
        <v>371</v>
      </c>
      <c r="D88" s="111" t="s">
        <v>234</v>
      </c>
      <c r="E88" s="112">
        <f>VLOOKUP(B88,'Rate Calc '!$F$14:$M$54,2,FALSE)</f>
        <v>0.8165</v>
      </c>
      <c r="F88" s="113">
        <f>VLOOKUP(B88,'Rate Calc '!$F$14:$M$54,3,FALSE)</f>
        <v>60.15992</v>
      </c>
      <c r="G88" s="113">
        <f>VLOOKUP(B88,'Rate Calc '!$F$14:$M$54,4,FALSE)</f>
        <v>203.13707500000001</v>
      </c>
      <c r="H88" s="113">
        <f>VLOOKUP(B88,'Rate Calc '!$F$14:$M$54,5,FALSE)</f>
        <v>160.11595999999997</v>
      </c>
      <c r="I88" s="113">
        <f>VLOOKUP(B88,'Rate Calc '!$F$14:$M$54,6,FALSE)</f>
        <v>60.15992</v>
      </c>
      <c r="J88" s="113">
        <f>VLOOKUP(B88,'Rate Calc '!$F$14:$M$54,7,FALSE)</f>
        <v>497.76951500000007</v>
      </c>
      <c r="K88" s="114">
        <f>VLOOKUP(B88,'Rate Calc '!$F$14:$M$54,8,FALSE)</f>
        <v>1060.0495149999999</v>
      </c>
    </row>
    <row r="89" spans="1:11" x14ac:dyDescent="0.25">
      <c r="A89" s="54" t="s">
        <v>372</v>
      </c>
      <c r="B89" s="109" t="s">
        <v>232</v>
      </c>
      <c r="C89" s="116" t="s">
        <v>373</v>
      </c>
      <c r="D89" s="111" t="s">
        <v>234</v>
      </c>
      <c r="E89" s="112">
        <f>VLOOKUP(B89,'Rate Calc '!$F$14:$M$54,2,FALSE)</f>
        <v>0.8165</v>
      </c>
      <c r="F89" s="113">
        <f>VLOOKUP(B89,'Rate Calc '!$F$14:$M$54,3,FALSE)</f>
        <v>60.15992</v>
      </c>
      <c r="G89" s="113">
        <f>VLOOKUP(B89,'Rate Calc '!$F$14:$M$54,4,FALSE)</f>
        <v>203.13707500000001</v>
      </c>
      <c r="H89" s="113">
        <f>VLOOKUP(B89,'Rate Calc '!$F$14:$M$54,5,FALSE)</f>
        <v>160.11595999999997</v>
      </c>
      <c r="I89" s="113">
        <f>VLOOKUP(B89,'Rate Calc '!$F$14:$M$54,6,FALSE)</f>
        <v>60.15992</v>
      </c>
      <c r="J89" s="113">
        <f>VLOOKUP(B89,'Rate Calc '!$F$14:$M$54,7,FALSE)</f>
        <v>497.76951500000007</v>
      </c>
      <c r="K89" s="114">
        <f>VLOOKUP(B89,'Rate Calc '!$F$14:$M$54,8,FALSE)</f>
        <v>1060.0495149999999</v>
      </c>
    </row>
    <row r="90" spans="1:11" x14ac:dyDescent="0.25">
      <c r="A90" s="54" t="s">
        <v>374</v>
      </c>
      <c r="B90" s="109" t="s">
        <v>232</v>
      </c>
      <c r="C90" s="116" t="s">
        <v>375</v>
      </c>
      <c r="D90" s="111" t="s">
        <v>234</v>
      </c>
      <c r="E90" s="112">
        <f>VLOOKUP(B90,'Rate Calc '!$F$14:$M$54,2,FALSE)</f>
        <v>0.8165</v>
      </c>
      <c r="F90" s="113">
        <f>VLOOKUP(B90,'Rate Calc '!$F$14:$M$54,3,FALSE)</f>
        <v>60.15992</v>
      </c>
      <c r="G90" s="113">
        <f>VLOOKUP(B90,'Rate Calc '!$F$14:$M$54,4,FALSE)</f>
        <v>203.13707500000001</v>
      </c>
      <c r="H90" s="113">
        <f>VLOOKUP(B90,'Rate Calc '!$F$14:$M$54,5,FALSE)</f>
        <v>160.11595999999997</v>
      </c>
      <c r="I90" s="113">
        <f>VLOOKUP(B90,'Rate Calc '!$F$14:$M$54,6,FALSE)</f>
        <v>60.15992</v>
      </c>
      <c r="J90" s="113">
        <f>VLOOKUP(B90,'Rate Calc '!$F$14:$M$54,7,FALSE)</f>
        <v>497.76951500000007</v>
      </c>
      <c r="K90" s="114">
        <f>VLOOKUP(B90,'Rate Calc '!$F$14:$M$54,8,FALSE)</f>
        <v>1060.0495149999999</v>
      </c>
    </row>
    <row r="91" spans="1:11" x14ac:dyDescent="0.25">
      <c r="A91" s="54" t="s">
        <v>376</v>
      </c>
      <c r="B91" s="109" t="s">
        <v>232</v>
      </c>
      <c r="C91" s="116" t="s">
        <v>377</v>
      </c>
      <c r="D91" s="111" t="s">
        <v>234</v>
      </c>
      <c r="E91" s="112">
        <f>VLOOKUP(B91,'Rate Calc '!$F$14:$M$54,2,FALSE)</f>
        <v>0.8165</v>
      </c>
      <c r="F91" s="113">
        <f>VLOOKUP(B91,'Rate Calc '!$F$14:$M$54,3,FALSE)</f>
        <v>60.15992</v>
      </c>
      <c r="G91" s="113">
        <f>VLOOKUP(B91,'Rate Calc '!$F$14:$M$54,4,FALSE)</f>
        <v>203.13707500000001</v>
      </c>
      <c r="H91" s="113">
        <f>VLOOKUP(B91,'Rate Calc '!$F$14:$M$54,5,FALSE)</f>
        <v>160.11595999999997</v>
      </c>
      <c r="I91" s="113">
        <f>VLOOKUP(B91,'Rate Calc '!$F$14:$M$54,6,FALSE)</f>
        <v>60.15992</v>
      </c>
      <c r="J91" s="113">
        <f>VLOOKUP(B91,'Rate Calc '!$F$14:$M$54,7,FALSE)</f>
        <v>497.76951500000007</v>
      </c>
      <c r="K91" s="114">
        <f>VLOOKUP(B91,'Rate Calc '!$F$14:$M$54,8,FALSE)</f>
        <v>1060.0495149999999</v>
      </c>
    </row>
    <row r="92" spans="1:11" x14ac:dyDescent="0.25">
      <c r="A92" s="54" t="s">
        <v>378</v>
      </c>
      <c r="B92" s="109" t="s">
        <v>232</v>
      </c>
      <c r="C92" s="116" t="s">
        <v>379</v>
      </c>
      <c r="D92" s="111" t="s">
        <v>234</v>
      </c>
      <c r="E92" s="112">
        <f>VLOOKUP(B92,'Rate Calc '!$F$14:$M$54,2,FALSE)</f>
        <v>0.8165</v>
      </c>
      <c r="F92" s="113">
        <f>VLOOKUP(B92,'Rate Calc '!$F$14:$M$54,3,FALSE)</f>
        <v>60.15992</v>
      </c>
      <c r="G92" s="113">
        <f>VLOOKUP(B92,'Rate Calc '!$F$14:$M$54,4,FALSE)</f>
        <v>203.13707500000001</v>
      </c>
      <c r="H92" s="113">
        <f>VLOOKUP(B92,'Rate Calc '!$F$14:$M$54,5,FALSE)</f>
        <v>160.11595999999997</v>
      </c>
      <c r="I92" s="113">
        <f>VLOOKUP(B92,'Rate Calc '!$F$14:$M$54,6,FALSE)</f>
        <v>60.15992</v>
      </c>
      <c r="J92" s="113">
        <f>VLOOKUP(B92,'Rate Calc '!$F$14:$M$54,7,FALSE)</f>
        <v>497.76951500000007</v>
      </c>
      <c r="K92" s="114">
        <f>VLOOKUP(B92,'Rate Calc '!$F$14:$M$54,8,FALSE)</f>
        <v>1060.0495149999999</v>
      </c>
    </row>
    <row r="93" spans="1:11" x14ac:dyDescent="0.25">
      <c r="A93" s="54" t="s">
        <v>380</v>
      </c>
      <c r="B93" s="109" t="s">
        <v>232</v>
      </c>
      <c r="C93" s="116" t="s">
        <v>381</v>
      </c>
      <c r="D93" s="111" t="s">
        <v>234</v>
      </c>
      <c r="E93" s="112">
        <f>VLOOKUP(B93,'Rate Calc '!$F$14:$M$54,2,FALSE)</f>
        <v>0.8165</v>
      </c>
      <c r="F93" s="113">
        <f>VLOOKUP(B93,'Rate Calc '!$F$14:$M$54,3,FALSE)</f>
        <v>60.15992</v>
      </c>
      <c r="G93" s="113">
        <f>VLOOKUP(B93,'Rate Calc '!$F$14:$M$54,4,FALSE)</f>
        <v>203.13707500000001</v>
      </c>
      <c r="H93" s="113">
        <f>VLOOKUP(B93,'Rate Calc '!$F$14:$M$54,5,FALSE)</f>
        <v>160.11595999999997</v>
      </c>
      <c r="I93" s="113">
        <f>VLOOKUP(B93,'Rate Calc '!$F$14:$M$54,6,FALSE)</f>
        <v>60.15992</v>
      </c>
      <c r="J93" s="113">
        <f>VLOOKUP(B93,'Rate Calc '!$F$14:$M$54,7,FALSE)</f>
        <v>497.76951500000007</v>
      </c>
      <c r="K93" s="114">
        <f>VLOOKUP(B93,'Rate Calc '!$F$14:$M$54,8,FALSE)</f>
        <v>1060.0495149999999</v>
      </c>
    </row>
    <row r="94" spans="1:11" x14ac:dyDescent="0.25">
      <c r="A94" s="54" t="s">
        <v>382</v>
      </c>
      <c r="B94" s="109" t="s">
        <v>232</v>
      </c>
      <c r="C94" s="116" t="s">
        <v>383</v>
      </c>
      <c r="D94" s="111" t="s">
        <v>234</v>
      </c>
      <c r="E94" s="112">
        <f>VLOOKUP(B94,'Rate Calc '!$F$14:$M$54,2,FALSE)</f>
        <v>0.8165</v>
      </c>
      <c r="F94" s="113">
        <f>VLOOKUP(B94,'Rate Calc '!$F$14:$M$54,3,FALSE)</f>
        <v>60.15992</v>
      </c>
      <c r="G94" s="113">
        <f>VLOOKUP(B94,'Rate Calc '!$F$14:$M$54,4,FALSE)</f>
        <v>203.13707500000001</v>
      </c>
      <c r="H94" s="113">
        <f>VLOOKUP(B94,'Rate Calc '!$F$14:$M$54,5,FALSE)</f>
        <v>160.11595999999997</v>
      </c>
      <c r="I94" s="113">
        <f>VLOOKUP(B94,'Rate Calc '!$F$14:$M$54,6,FALSE)</f>
        <v>60.15992</v>
      </c>
      <c r="J94" s="113">
        <f>VLOOKUP(B94,'Rate Calc '!$F$14:$M$54,7,FALSE)</f>
        <v>497.76951500000007</v>
      </c>
      <c r="K94" s="114">
        <f>VLOOKUP(B94,'Rate Calc '!$F$14:$M$54,8,FALSE)</f>
        <v>1060.0495149999999</v>
      </c>
    </row>
    <row r="95" spans="1:11" x14ac:dyDescent="0.25">
      <c r="A95" s="54" t="s">
        <v>101</v>
      </c>
      <c r="B95" s="109" t="s">
        <v>259</v>
      </c>
      <c r="C95" s="110" t="s">
        <v>384</v>
      </c>
      <c r="D95" s="111" t="s">
        <v>237</v>
      </c>
      <c r="E95" s="112">
        <f>VLOOKUP(B95,'Rate Calc '!$F$14:$M$54,2,FALSE)</f>
        <v>0.91449999999999998</v>
      </c>
      <c r="F95" s="113">
        <f>VLOOKUP(B95,'Rate Calc '!$F$14:$M$54,3,FALSE)</f>
        <v>65.302959999999999</v>
      </c>
      <c r="G95" s="113">
        <f>VLOOKUP(B95,'Rate Calc '!$F$14:$M$54,4,FALSE)</f>
        <v>218.086975</v>
      </c>
      <c r="H95" s="113">
        <f>VLOOKUP(B95,'Rate Calc '!$F$14:$M$54,5,FALSE)</f>
        <v>171.89947999999998</v>
      </c>
      <c r="I95" s="113">
        <f>VLOOKUP(B95,'Rate Calc '!$F$14:$M$54,6,FALSE)</f>
        <v>65.302959999999999</v>
      </c>
      <c r="J95" s="113">
        <f>VLOOKUP(B95,'Rate Calc '!$F$14:$M$54,7,FALSE)</f>
        <v>531.27669500000002</v>
      </c>
      <c r="K95" s="114">
        <f>VLOOKUP(B95,'Rate Calc '!$F$14:$M$54,8,FALSE)</f>
        <v>1134.7166949999998</v>
      </c>
    </row>
    <row r="96" spans="1:11" x14ac:dyDescent="0.25">
      <c r="A96" s="54" t="s">
        <v>385</v>
      </c>
      <c r="B96" s="109" t="s">
        <v>232</v>
      </c>
      <c r="C96" s="116" t="s">
        <v>386</v>
      </c>
      <c r="D96" s="111" t="s">
        <v>234</v>
      </c>
      <c r="E96" s="112">
        <f>VLOOKUP(B96,'Rate Calc '!$F$14:$M$54,2,FALSE)</f>
        <v>0.8165</v>
      </c>
      <c r="F96" s="113">
        <f>VLOOKUP(B96,'Rate Calc '!$F$14:$M$54,3,FALSE)</f>
        <v>60.15992</v>
      </c>
      <c r="G96" s="113">
        <f>VLOOKUP(B96,'Rate Calc '!$F$14:$M$54,4,FALSE)</f>
        <v>203.13707500000001</v>
      </c>
      <c r="H96" s="113">
        <f>VLOOKUP(B96,'Rate Calc '!$F$14:$M$54,5,FALSE)</f>
        <v>160.11595999999997</v>
      </c>
      <c r="I96" s="113">
        <f>VLOOKUP(B96,'Rate Calc '!$F$14:$M$54,6,FALSE)</f>
        <v>60.15992</v>
      </c>
      <c r="J96" s="113">
        <f>VLOOKUP(B96,'Rate Calc '!$F$14:$M$54,7,FALSE)</f>
        <v>497.76951500000007</v>
      </c>
      <c r="K96" s="114">
        <f>VLOOKUP(B96,'Rate Calc '!$F$14:$M$54,8,FALSE)</f>
        <v>1060.0495149999999</v>
      </c>
    </row>
    <row r="97" spans="1:11" x14ac:dyDescent="0.25">
      <c r="A97" s="54" t="s">
        <v>188</v>
      </c>
      <c r="B97" s="109" t="s">
        <v>232</v>
      </c>
      <c r="C97" s="116" t="s">
        <v>387</v>
      </c>
      <c r="D97" s="111" t="s">
        <v>234</v>
      </c>
      <c r="E97" s="112">
        <f>VLOOKUP(B97,'Rate Calc '!$F$14:$M$54,2,FALSE)</f>
        <v>0.8165</v>
      </c>
      <c r="F97" s="113">
        <f>VLOOKUP(B97,'Rate Calc '!$F$14:$M$54,3,FALSE)</f>
        <v>60.15992</v>
      </c>
      <c r="G97" s="113">
        <f>VLOOKUP(B97,'Rate Calc '!$F$14:$M$54,4,FALSE)</f>
        <v>203.13707500000001</v>
      </c>
      <c r="H97" s="113">
        <f>VLOOKUP(B97,'Rate Calc '!$F$14:$M$54,5,FALSE)</f>
        <v>160.11595999999997</v>
      </c>
      <c r="I97" s="113">
        <f>VLOOKUP(B97,'Rate Calc '!$F$14:$M$54,6,FALSE)</f>
        <v>60.15992</v>
      </c>
      <c r="J97" s="113">
        <f>VLOOKUP(B97,'Rate Calc '!$F$14:$M$54,7,FALSE)</f>
        <v>497.76951500000007</v>
      </c>
      <c r="K97" s="114">
        <f>VLOOKUP(B97,'Rate Calc '!$F$14:$M$54,8,FALSE)</f>
        <v>1060.0495149999999</v>
      </c>
    </row>
    <row r="98" spans="1:11" x14ac:dyDescent="0.25">
      <c r="A98" s="54" t="s">
        <v>103</v>
      </c>
      <c r="B98" s="109" t="s">
        <v>259</v>
      </c>
      <c r="C98" s="110" t="s">
        <v>388</v>
      </c>
      <c r="D98" s="111" t="s">
        <v>237</v>
      </c>
      <c r="E98" s="112">
        <f>VLOOKUP(B98,'Rate Calc '!$F$14:$M$54,2,FALSE)</f>
        <v>0.91449999999999998</v>
      </c>
      <c r="F98" s="113">
        <f>VLOOKUP(B98,'Rate Calc '!$F$14:$M$54,3,FALSE)</f>
        <v>65.302959999999999</v>
      </c>
      <c r="G98" s="113">
        <f>VLOOKUP(B98,'Rate Calc '!$F$14:$M$54,4,FALSE)</f>
        <v>218.086975</v>
      </c>
      <c r="H98" s="113">
        <f>VLOOKUP(B98,'Rate Calc '!$F$14:$M$54,5,FALSE)</f>
        <v>171.89947999999998</v>
      </c>
      <c r="I98" s="113">
        <f>VLOOKUP(B98,'Rate Calc '!$F$14:$M$54,6,FALSE)</f>
        <v>65.302959999999999</v>
      </c>
      <c r="J98" s="113">
        <f>VLOOKUP(B98,'Rate Calc '!$F$14:$M$54,7,FALSE)</f>
        <v>531.27669500000002</v>
      </c>
      <c r="K98" s="114">
        <f>VLOOKUP(B98,'Rate Calc '!$F$14:$M$54,8,FALSE)</f>
        <v>1134.7166949999998</v>
      </c>
    </row>
    <row r="99" spans="1:11" x14ac:dyDescent="0.25">
      <c r="A99" s="54" t="s">
        <v>389</v>
      </c>
      <c r="B99" s="109" t="s">
        <v>232</v>
      </c>
      <c r="C99" s="116" t="s">
        <v>390</v>
      </c>
      <c r="D99" s="111" t="s">
        <v>234</v>
      </c>
      <c r="E99" s="112">
        <f>VLOOKUP(B99,'Rate Calc '!$F$14:$M$54,2,FALSE)</f>
        <v>0.8165</v>
      </c>
      <c r="F99" s="113">
        <f>VLOOKUP(B99,'Rate Calc '!$F$14:$M$54,3,FALSE)</f>
        <v>60.15992</v>
      </c>
      <c r="G99" s="113">
        <f>VLOOKUP(B99,'Rate Calc '!$F$14:$M$54,4,FALSE)</f>
        <v>203.13707500000001</v>
      </c>
      <c r="H99" s="113">
        <f>VLOOKUP(B99,'Rate Calc '!$F$14:$M$54,5,FALSE)</f>
        <v>160.11595999999997</v>
      </c>
      <c r="I99" s="113">
        <f>VLOOKUP(B99,'Rate Calc '!$F$14:$M$54,6,FALSE)</f>
        <v>60.15992</v>
      </c>
      <c r="J99" s="113">
        <f>VLOOKUP(B99,'Rate Calc '!$F$14:$M$54,7,FALSE)</f>
        <v>497.76951500000007</v>
      </c>
      <c r="K99" s="114">
        <f>VLOOKUP(B99,'Rate Calc '!$F$14:$M$54,8,FALSE)</f>
        <v>1060.0495149999999</v>
      </c>
    </row>
    <row r="100" spans="1:11" x14ac:dyDescent="0.25">
      <c r="A100" s="54" t="s">
        <v>391</v>
      </c>
      <c r="B100" s="109" t="s">
        <v>232</v>
      </c>
      <c r="C100" s="116" t="s">
        <v>392</v>
      </c>
      <c r="D100" s="111" t="s">
        <v>234</v>
      </c>
      <c r="E100" s="112">
        <f>VLOOKUP(B100,'Rate Calc '!$F$14:$M$54,2,FALSE)</f>
        <v>0.8165</v>
      </c>
      <c r="F100" s="113">
        <f>VLOOKUP(B100,'Rate Calc '!$F$14:$M$54,3,FALSE)</f>
        <v>60.15992</v>
      </c>
      <c r="G100" s="113">
        <f>VLOOKUP(B100,'Rate Calc '!$F$14:$M$54,4,FALSE)</f>
        <v>203.13707500000001</v>
      </c>
      <c r="H100" s="113">
        <f>VLOOKUP(B100,'Rate Calc '!$F$14:$M$54,5,FALSE)</f>
        <v>160.11595999999997</v>
      </c>
      <c r="I100" s="113">
        <f>VLOOKUP(B100,'Rate Calc '!$F$14:$M$54,6,FALSE)</f>
        <v>60.15992</v>
      </c>
      <c r="J100" s="113">
        <f>VLOOKUP(B100,'Rate Calc '!$F$14:$M$54,7,FALSE)</f>
        <v>497.76951500000007</v>
      </c>
      <c r="K100" s="114">
        <f>VLOOKUP(B100,'Rate Calc '!$F$14:$M$54,8,FALSE)</f>
        <v>1060.0495149999999</v>
      </c>
    </row>
    <row r="101" spans="1:11" x14ac:dyDescent="0.25">
      <c r="A101" s="54" t="s">
        <v>55</v>
      </c>
      <c r="B101" s="109" t="s">
        <v>247</v>
      </c>
      <c r="C101" s="110" t="s">
        <v>393</v>
      </c>
      <c r="D101" s="111" t="s">
        <v>237</v>
      </c>
      <c r="E101" s="112">
        <f>VLOOKUP(B101,'Rate Calc '!$F$14:$M$54,2,FALSE)</f>
        <v>0.95230000000000004</v>
      </c>
      <c r="F101" s="113">
        <f>VLOOKUP(B101,'Rate Calc '!$F$14:$M$54,3,FALSE)</f>
        <v>67.286704</v>
      </c>
      <c r="G101" s="113">
        <f>VLOOKUP(B101,'Rate Calc '!$F$14:$M$54,4,FALSE)</f>
        <v>223.853365</v>
      </c>
      <c r="H101" s="113">
        <f>VLOOKUP(B101,'Rate Calc '!$F$14:$M$54,5,FALSE)</f>
        <v>176.44455199999999</v>
      </c>
      <c r="I101" s="113">
        <f>VLOOKUP(B101,'Rate Calc '!$F$14:$M$54,6,FALSE)</f>
        <v>67.286704</v>
      </c>
      <c r="J101" s="113">
        <f>VLOOKUP(B101,'Rate Calc '!$F$14:$M$54,7,FALSE)</f>
        <v>544.20089300000006</v>
      </c>
      <c r="K101" s="114">
        <f>VLOOKUP(B101,'Rate Calc '!$F$14:$M$54,8,FALSE)</f>
        <v>1163.516893</v>
      </c>
    </row>
    <row r="102" spans="1:11" x14ac:dyDescent="0.25">
      <c r="A102" s="54" t="s">
        <v>157</v>
      </c>
      <c r="B102" s="109" t="s">
        <v>232</v>
      </c>
      <c r="C102" s="116" t="s">
        <v>394</v>
      </c>
      <c r="D102" s="111" t="s">
        <v>234</v>
      </c>
      <c r="E102" s="112">
        <f>VLOOKUP(B102,'Rate Calc '!$F$14:$M$54,2,FALSE)</f>
        <v>0.8165</v>
      </c>
      <c r="F102" s="113">
        <f>VLOOKUP(B102,'Rate Calc '!$F$14:$M$54,3,FALSE)</f>
        <v>60.15992</v>
      </c>
      <c r="G102" s="113">
        <f>VLOOKUP(B102,'Rate Calc '!$F$14:$M$54,4,FALSE)</f>
        <v>203.13707500000001</v>
      </c>
      <c r="H102" s="113">
        <f>VLOOKUP(B102,'Rate Calc '!$F$14:$M$54,5,FALSE)</f>
        <v>160.11595999999997</v>
      </c>
      <c r="I102" s="113">
        <f>VLOOKUP(B102,'Rate Calc '!$F$14:$M$54,6,FALSE)</f>
        <v>60.15992</v>
      </c>
      <c r="J102" s="113">
        <f>VLOOKUP(B102,'Rate Calc '!$F$14:$M$54,7,FALSE)</f>
        <v>497.76951500000007</v>
      </c>
      <c r="K102" s="114">
        <f>VLOOKUP(B102,'Rate Calc '!$F$14:$M$54,8,FALSE)</f>
        <v>1060.0495149999999</v>
      </c>
    </row>
    <row r="103" spans="1:11" x14ac:dyDescent="0.25">
      <c r="A103" s="54" t="s">
        <v>153</v>
      </c>
      <c r="B103" s="109" t="s">
        <v>232</v>
      </c>
      <c r="C103" s="116" t="s">
        <v>395</v>
      </c>
      <c r="D103" s="111" t="s">
        <v>234</v>
      </c>
      <c r="E103" s="112">
        <f>VLOOKUP(B103,'Rate Calc '!$F$14:$M$54,2,FALSE)</f>
        <v>0.8165</v>
      </c>
      <c r="F103" s="113">
        <f>VLOOKUP(B103,'Rate Calc '!$F$14:$M$54,3,FALSE)</f>
        <v>60.15992</v>
      </c>
      <c r="G103" s="113">
        <f>VLOOKUP(B103,'Rate Calc '!$F$14:$M$54,4,FALSE)</f>
        <v>203.13707500000001</v>
      </c>
      <c r="H103" s="113">
        <f>VLOOKUP(B103,'Rate Calc '!$F$14:$M$54,5,FALSE)</f>
        <v>160.11595999999997</v>
      </c>
      <c r="I103" s="113">
        <f>VLOOKUP(B103,'Rate Calc '!$F$14:$M$54,6,FALSE)</f>
        <v>60.15992</v>
      </c>
      <c r="J103" s="113">
        <f>VLOOKUP(B103,'Rate Calc '!$F$14:$M$54,7,FALSE)</f>
        <v>497.76951500000007</v>
      </c>
      <c r="K103" s="114">
        <f>VLOOKUP(B103,'Rate Calc '!$F$14:$M$54,8,FALSE)</f>
        <v>1060.0495149999999</v>
      </c>
    </row>
    <row r="104" spans="1:11" x14ac:dyDescent="0.25">
      <c r="A104" s="54" t="s">
        <v>396</v>
      </c>
      <c r="B104" s="109" t="s">
        <v>232</v>
      </c>
      <c r="C104" s="116" t="s">
        <v>397</v>
      </c>
      <c r="D104" s="111" t="s">
        <v>234</v>
      </c>
      <c r="E104" s="112">
        <f>VLOOKUP(B104,'Rate Calc '!$F$14:$M$54,2,FALSE)</f>
        <v>0.8165</v>
      </c>
      <c r="F104" s="113">
        <f>VLOOKUP(B104,'Rate Calc '!$F$14:$M$54,3,FALSE)</f>
        <v>60.15992</v>
      </c>
      <c r="G104" s="113">
        <f>VLOOKUP(B104,'Rate Calc '!$F$14:$M$54,4,FALSE)</f>
        <v>203.13707500000001</v>
      </c>
      <c r="H104" s="113">
        <f>VLOOKUP(B104,'Rate Calc '!$F$14:$M$54,5,FALSE)</f>
        <v>160.11595999999997</v>
      </c>
      <c r="I104" s="113">
        <f>VLOOKUP(B104,'Rate Calc '!$F$14:$M$54,6,FALSE)</f>
        <v>60.15992</v>
      </c>
      <c r="J104" s="113">
        <f>VLOOKUP(B104,'Rate Calc '!$F$14:$M$54,7,FALSE)</f>
        <v>497.76951500000007</v>
      </c>
      <c r="K104" s="114">
        <f>VLOOKUP(B104,'Rate Calc '!$F$14:$M$54,8,FALSE)</f>
        <v>1060.0495149999999</v>
      </c>
    </row>
    <row r="105" spans="1:11" x14ac:dyDescent="0.25">
      <c r="A105" s="54" t="s">
        <v>184</v>
      </c>
      <c r="B105" s="109" t="s">
        <v>232</v>
      </c>
      <c r="C105" s="116" t="s">
        <v>398</v>
      </c>
      <c r="D105" s="111" t="s">
        <v>234</v>
      </c>
      <c r="E105" s="112">
        <f>VLOOKUP(B105,'Rate Calc '!$F$14:$M$54,2,FALSE)</f>
        <v>0.8165</v>
      </c>
      <c r="F105" s="113">
        <f>VLOOKUP(B105,'Rate Calc '!$F$14:$M$54,3,FALSE)</f>
        <v>60.15992</v>
      </c>
      <c r="G105" s="113">
        <f>VLOOKUP(B105,'Rate Calc '!$F$14:$M$54,4,FALSE)</f>
        <v>203.13707500000001</v>
      </c>
      <c r="H105" s="113">
        <f>VLOOKUP(B105,'Rate Calc '!$F$14:$M$54,5,FALSE)</f>
        <v>160.11595999999997</v>
      </c>
      <c r="I105" s="113">
        <f>VLOOKUP(B105,'Rate Calc '!$F$14:$M$54,6,FALSE)</f>
        <v>60.15992</v>
      </c>
      <c r="J105" s="113">
        <f>VLOOKUP(B105,'Rate Calc '!$F$14:$M$54,7,FALSE)</f>
        <v>497.76951500000007</v>
      </c>
      <c r="K105" s="114">
        <f>VLOOKUP(B105,'Rate Calc '!$F$14:$M$54,8,FALSE)</f>
        <v>1060.0495149999999</v>
      </c>
    </row>
    <row r="106" spans="1:11" x14ac:dyDescent="0.25">
      <c r="A106" s="54" t="s">
        <v>399</v>
      </c>
      <c r="B106" s="109" t="s">
        <v>232</v>
      </c>
      <c r="C106" s="116" t="s">
        <v>400</v>
      </c>
      <c r="D106" s="111" t="s">
        <v>234</v>
      </c>
      <c r="E106" s="112">
        <f>VLOOKUP(B106,'Rate Calc '!$F$14:$M$54,2,FALSE)</f>
        <v>0.8165</v>
      </c>
      <c r="F106" s="113">
        <f>VLOOKUP(B106,'Rate Calc '!$F$14:$M$54,3,FALSE)</f>
        <v>60.15992</v>
      </c>
      <c r="G106" s="113">
        <f>VLOOKUP(B106,'Rate Calc '!$F$14:$M$54,4,FALSE)</f>
        <v>203.13707500000001</v>
      </c>
      <c r="H106" s="113">
        <f>VLOOKUP(B106,'Rate Calc '!$F$14:$M$54,5,FALSE)</f>
        <v>160.11595999999997</v>
      </c>
      <c r="I106" s="113">
        <f>VLOOKUP(B106,'Rate Calc '!$F$14:$M$54,6,FALSE)</f>
        <v>60.15992</v>
      </c>
      <c r="J106" s="113">
        <f>VLOOKUP(B106,'Rate Calc '!$F$14:$M$54,7,FALSE)</f>
        <v>497.76951500000007</v>
      </c>
      <c r="K106" s="114">
        <f>VLOOKUP(B106,'Rate Calc '!$F$14:$M$54,8,FALSE)</f>
        <v>1060.0495149999999</v>
      </c>
    </row>
    <row r="107" spans="1:11" x14ac:dyDescent="0.25">
      <c r="A107" s="54" t="s">
        <v>401</v>
      </c>
      <c r="B107" s="109" t="s">
        <v>232</v>
      </c>
      <c r="C107" s="116" t="s">
        <v>402</v>
      </c>
      <c r="D107" s="111" t="s">
        <v>234</v>
      </c>
      <c r="E107" s="112">
        <f>VLOOKUP(B107,'Rate Calc '!$F$14:$M$54,2,FALSE)</f>
        <v>0.8165</v>
      </c>
      <c r="F107" s="113">
        <f>VLOOKUP(B107,'Rate Calc '!$F$14:$M$54,3,FALSE)</f>
        <v>60.15992</v>
      </c>
      <c r="G107" s="113">
        <f>VLOOKUP(B107,'Rate Calc '!$F$14:$M$54,4,FALSE)</f>
        <v>203.13707500000001</v>
      </c>
      <c r="H107" s="113">
        <f>VLOOKUP(B107,'Rate Calc '!$F$14:$M$54,5,FALSE)</f>
        <v>160.11595999999997</v>
      </c>
      <c r="I107" s="113">
        <f>VLOOKUP(B107,'Rate Calc '!$F$14:$M$54,6,FALSE)</f>
        <v>60.15992</v>
      </c>
      <c r="J107" s="113">
        <f>VLOOKUP(B107,'Rate Calc '!$F$14:$M$54,7,FALSE)</f>
        <v>497.76951500000007</v>
      </c>
      <c r="K107" s="114">
        <f>VLOOKUP(B107,'Rate Calc '!$F$14:$M$54,8,FALSE)</f>
        <v>1060.0495149999999</v>
      </c>
    </row>
    <row r="108" spans="1:11" x14ac:dyDescent="0.25">
      <c r="A108" s="54" t="s">
        <v>205</v>
      </c>
      <c r="B108" s="109" t="s">
        <v>232</v>
      </c>
      <c r="C108" s="116" t="s">
        <v>403</v>
      </c>
      <c r="D108" s="111" t="s">
        <v>234</v>
      </c>
      <c r="E108" s="112">
        <f>VLOOKUP(B108,'Rate Calc '!$F$14:$M$54,2,FALSE)</f>
        <v>0.8165</v>
      </c>
      <c r="F108" s="113">
        <f>VLOOKUP(B108,'Rate Calc '!$F$14:$M$54,3,FALSE)</f>
        <v>60.15992</v>
      </c>
      <c r="G108" s="113">
        <f>VLOOKUP(B108,'Rate Calc '!$F$14:$M$54,4,FALSE)</f>
        <v>203.13707500000001</v>
      </c>
      <c r="H108" s="113">
        <f>VLOOKUP(B108,'Rate Calc '!$F$14:$M$54,5,FALSE)</f>
        <v>160.11595999999997</v>
      </c>
      <c r="I108" s="113">
        <f>VLOOKUP(B108,'Rate Calc '!$F$14:$M$54,6,FALSE)</f>
        <v>60.15992</v>
      </c>
      <c r="J108" s="113">
        <f>VLOOKUP(B108,'Rate Calc '!$F$14:$M$54,7,FALSE)</f>
        <v>497.76951500000007</v>
      </c>
      <c r="K108" s="114">
        <f>VLOOKUP(B108,'Rate Calc '!$F$14:$M$54,8,FALSE)</f>
        <v>1060.0495149999999</v>
      </c>
    </row>
    <row r="109" spans="1:11" x14ac:dyDescent="0.25">
      <c r="A109" s="54" t="s">
        <v>404</v>
      </c>
      <c r="B109" s="109" t="s">
        <v>232</v>
      </c>
      <c r="C109" s="116" t="s">
        <v>405</v>
      </c>
      <c r="D109" s="111" t="s">
        <v>234</v>
      </c>
      <c r="E109" s="112">
        <f>VLOOKUP(B109,'Rate Calc '!$F$14:$M$54,2,FALSE)</f>
        <v>0.8165</v>
      </c>
      <c r="F109" s="113">
        <f>VLOOKUP(B109,'Rate Calc '!$F$14:$M$54,3,FALSE)</f>
        <v>60.15992</v>
      </c>
      <c r="G109" s="113">
        <f>VLOOKUP(B109,'Rate Calc '!$F$14:$M$54,4,FALSE)</f>
        <v>203.13707500000001</v>
      </c>
      <c r="H109" s="113">
        <f>VLOOKUP(B109,'Rate Calc '!$F$14:$M$54,5,FALSE)</f>
        <v>160.11595999999997</v>
      </c>
      <c r="I109" s="113">
        <f>VLOOKUP(B109,'Rate Calc '!$F$14:$M$54,6,FALSE)</f>
        <v>60.15992</v>
      </c>
      <c r="J109" s="113">
        <f>VLOOKUP(B109,'Rate Calc '!$F$14:$M$54,7,FALSE)</f>
        <v>497.76951500000007</v>
      </c>
      <c r="K109" s="114">
        <f>VLOOKUP(B109,'Rate Calc '!$F$14:$M$54,8,FALSE)</f>
        <v>1060.0495149999999</v>
      </c>
    </row>
    <row r="110" spans="1:11" x14ac:dyDescent="0.25">
      <c r="A110" s="54" t="s">
        <v>88</v>
      </c>
      <c r="B110" s="109" t="s">
        <v>249</v>
      </c>
      <c r="C110" s="110" t="s">
        <v>406</v>
      </c>
      <c r="D110" s="111" t="s">
        <v>237</v>
      </c>
      <c r="E110" s="112">
        <f>VLOOKUP(B110,'Rate Calc '!$F$14:$M$54,2,FALSE)</f>
        <v>0.94489999999999996</v>
      </c>
      <c r="F110" s="113">
        <f>VLOOKUP(B110,'Rate Calc '!$F$14:$M$54,3,FALSE)</f>
        <v>66.898351999999988</v>
      </c>
      <c r="G110" s="113">
        <f>VLOOKUP(B110,'Rate Calc '!$F$14:$M$54,4,FALSE)</f>
        <v>222.72449499999999</v>
      </c>
      <c r="H110" s="113">
        <f>VLOOKUP(B110,'Rate Calc '!$F$14:$M$54,5,FALSE)</f>
        <v>175.554776</v>
      </c>
      <c r="I110" s="113">
        <f>VLOOKUP(B110,'Rate Calc '!$F$14:$M$54,6,FALSE)</f>
        <v>66.898351999999988</v>
      </c>
      <c r="J110" s="113">
        <f>VLOOKUP(B110,'Rate Calc '!$F$14:$M$54,7,FALSE)</f>
        <v>541.67075899999998</v>
      </c>
      <c r="K110" s="114">
        <f>VLOOKUP(B110,'Rate Calc '!$F$14:$M$54,8,FALSE)</f>
        <v>1157.8787589999999</v>
      </c>
    </row>
    <row r="111" spans="1:11" x14ac:dyDescent="0.25">
      <c r="A111" s="54" t="s">
        <v>105</v>
      </c>
      <c r="B111" s="109" t="s">
        <v>259</v>
      </c>
      <c r="C111" s="110" t="s">
        <v>407</v>
      </c>
      <c r="D111" s="111" t="s">
        <v>237</v>
      </c>
      <c r="E111" s="112">
        <f>VLOOKUP(B111,'Rate Calc '!$F$14:$M$54,2,FALSE)</f>
        <v>0.91449999999999998</v>
      </c>
      <c r="F111" s="113">
        <f>VLOOKUP(B111,'Rate Calc '!$F$14:$M$54,3,FALSE)</f>
        <v>65.302959999999999</v>
      </c>
      <c r="G111" s="113">
        <f>VLOOKUP(B111,'Rate Calc '!$F$14:$M$54,4,FALSE)</f>
        <v>218.086975</v>
      </c>
      <c r="H111" s="113">
        <f>VLOOKUP(B111,'Rate Calc '!$F$14:$M$54,5,FALSE)</f>
        <v>171.89947999999998</v>
      </c>
      <c r="I111" s="113">
        <f>VLOOKUP(B111,'Rate Calc '!$F$14:$M$54,6,FALSE)</f>
        <v>65.302959999999999</v>
      </c>
      <c r="J111" s="113">
        <f>VLOOKUP(B111,'Rate Calc '!$F$14:$M$54,7,FALSE)</f>
        <v>531.27669500000002</v>
      </c>
      <c r="K111" s="114">
        <f>VLOOKUP(B111,'Rate Calc '!$F$14:$M$54,8,FALSE)</f>
        <v>1134.7166949999998</v>
      </c>
    </row>
    <row r="112" spans="1:11" x14ac:dyDescent="0.25">
      <c r="A112" s="54" t="s">
        <v>408</v>
      </c>
      <c r="B112" s="109" t="s">
        <v>232</v>
      </c>
      <c r="C112" s="116" t="s">
        <v>409</v>
      </c>
      <c r="D112" s="111" t="s">
        <v>234</v>
      </c>
      <c r="E112" s="112">
        <f>VLOOKUP(B112,'Rate Calc '!$F$14:$M$54,2,FALSE)</f>
        <v>0.8165</v>
      </c>
      <c r="F112" s="113">
        <f>VLOOKUP(B112,'Rate Calc '!$F$14:$M$54,3,FALSE)</f>
        <v>60.15992</v>
      </c>
      <c r="G112" s="113">
        <f>VLOOKUP(B112,'Rate Calc '!$F$14:$M$54,4,FALSE)</f>
        <v>203.13707500000001</v>
      </c>
      <c r="H112" s="113">
        <f>VLOOKUP(B112,'Rate Calc '!$F$14:$M$54,5,FALSE)</f>
        <v>160.11595999999997</v>
      </c>
      <c r="I112" s="113">
        <f>VLOOKUP(B112,'Rate Calc '!$F$14:$M$54,6,FALSE)</f>
        <v>60.15992</v>
      </c>
      <c r="J112" s="113">
        <f>VLOOKUP(B112,'Rate Calc '!$F$14:$M$54,7,FALSE)</f>
        <v>497.76951500000007</v>
      </c>
      <c r="K112" s="114">
        <f>VLOOKUP(B112,'Rate Calc '!$F$14:$M$54,8,FALSE)</f>
        <v>1060.0495149999999</v>
      </c>
    </row>
    <row r="113" spans="1:11" x14ac:dyDescent="0.25">
      <c r="A113" s="54" t="s">
        <v>107</v>
      </c>
      <c r="B113" s="109" t="s">
        <v>259</v>
      </c>
      <c r="C113" s="110" t="s">
        <v>410</v>
      </c>
      <c r="D113" s="111" t="s">
        <v>237</v>
      </c>
      <c r="E113" s="112">
        <f>VLOOKUP(B113,'Rate Calc '!$F$14:$M$54,2,FALSE)</f>
        <v>0.91449999999999998</v>
      </c>
      <c r="F113" s="113">
        <f>VLOOKUP(B113,'Rate Calc '!$F$14:$M$54,3,FALSE)</f>
        <v>65.302959999999999</v>
      </c>
      <c r="G113" s="113">
        <f>VLOOKUP(B113,'Rate Calc '!$F$14:$M$54,4,FALSE)</f>
        <v>218.086975</v>
      </c>
      <c r="H113" s="113">
        <f>VLOOKUP(B113,'Rate Calc '!$F$14:$M$54,5,FALSE)</f>
        <v>171.89947999999998</v>
      </c>
      <c r="I113" s="113">
        <f>VLOOKUP(B113,'Rate Calc '!$F$14:$M$54,6,FALSE)</f>
        <v>65.302959999999999</v>
      </c>
      <c r="J113" s="113">
        <f>VLOOKUP(B113,'Rate Calc '!$F$14:$M$54,7,FALSE)</f>
        <v>531.27669500000002</v>
      </c>
      <c r="K113" s="114">
        <f>VLOOKUP(B113,'Rate Calc '!$F$14:$M$54,8,FALSE)</f>
        <v>1134.7166949999998</v>
      </c>
    </row>
    <row r="114" spans="1:11" x14ac:dyDescent="0.25">
      <c r="A114" s="54" t="s">
        <v>411</v>
      </c>
      <c r="B114" s="109" t="s">
        <v>232</v>
      </c>
      <c r="C114" s="116" t="s">
        <v>412</v>
      </c>
      <c r="D114" s="111" t="s">
        <v>234</v>
      </c>
      <c r="E114" s="112">
        <f>VLOOKUP(B114,'Rate Calc '!$F$14:$M$54,2,FALSE)</f>
        <v>0.8165</v>
      </c>
      <c r="F114" s="113">
        <f>VLOOKUP(B114,'Rate Calc '!$F$14:$M$54,3,FALSE)</f>
        <v>60.15992</v>
      </c>
      <c r="G114" s="113">
        <f>VLOOKUP(B114,'Rate Calc '!$F$14:$M$54,4,FALSE)</f>
        <v>203.13707500000001</v>
      </c>
      <c r="H114" s="113">
        <f>VLOOKUP(B114,'Rate Calc '!$F$14:$M$54,5,FALSE)</f>
        <v>160.11595999999997</v>
      </c>
      <c r="I114" s="113">
        <f>VLOOKUP(B114,'Rate Calc '!$F$14:$M$54,6,FALSE)</f>
        <v>60.15992</v>
      </c>
      <c r="J114" s="113">
        <f>VLOOKUP(B114,'Rate Calc '!$F$14:$M$54,7,FALSE)</f>
        <v>497.76951500000007</v>
      </c>
      <c r="K114" s="114">
        <f>VLOOKUP(B114,'Rate Calc '!$F$14:$M$54,8,FALSE)</f>
        <v>1060.0495149999999</v>
      </c>
    </row>
    <row r="115" spans="1:11" x14ac:dyDescent="0.25">
      <c r="A115" s="54" t="s">
        <v>413</v>
      </c>
      <c r="B115" s="109" t="s">
        <v>232</v>
      </c>
      <c r="C115" s="116" t="s">
        <v>414</v>
      </c>
      <c r="D115" s="111" t="s">
        <v>234</v>
      </c>
      <c r="E115" s="112">
        <f>VLOOKUP(B115,'Rate Calc '!$F$14:$M$54,2,FALSE)</f>
        <v>0.8165</v>
      </c>
      <c r="F115" s="113">
        <f>VLOOKUP(B115,'Rate Calc '!$F$14:$M$54,3,FALSE)</f>
        <v>60.15992</v>
      </c>
      <c r="G115" s="113">
        <f>VLOOKUP(B115,'Rate Calc '!$F$14:$M$54,4,FALSE)</f>
        <v>203.13707500000001</v>
      </c>
      <c r="H115" s="113">
        <f>VLOOKUP(B115,'Rate Calc '!$F$14:$M$54,5,FALSE)</f>
        <v>160.11595999999997</v>
      </c>
      <c r="I115" s="113">
        <f>VLOOKUP(B115,'Rate Calc '!$F$14:$M$54,6,FALSE)</f>
        <v>60.15992</v>
      </c>
      <c r="J115" s="113">
        <f>VLOOKUP(B115,'Rate Calc '!$F$14:$M$54,7,FALSE)</f>
        <v>497.76951500000007</v>
      </c>
      <c r="K115" s="114">
        <f>VLOOKUP(B115,'Rate Calc '!$F$14:$M$54,8,FALSE)</f>
        <v>1060.0495149999999</v>
      </c>
    </row>
    <row r="116" spans="1:11" x14ac:dyDescent="0.25">
      <c r="A116" s="54" t="s">
        <v>60</v>
      </c>
      <c r="B116" s="109" t="s">
        <v>272</v>
      </c>
      <c r="C116" s="110" t="s">
        <v>415</v>
      </c>
      <c r="D116" s="111" t="s">
        <v>237</v>
      </c>
      <c r="E116" s="112">
        <f>VLOOKUP(B116,'Rate Calc '!$F$14:$M$54,2,FALSE)</f>
        <v>0.83169999999999999</v>
      </c>
      <c r="F116" s="113">
        <f>VLOOKUP(B116,'Rate Calc '!$F$14:$M$54,3,FALSE)</f>
        <v>60.957616000000002</v>
      </c>
      <c r="G116" s="113">
        <f>VLOOKUP(B116,'Rate Calc '!$F$14:$M$54,4,FALSE)</f>
        <v>205.45583500000001</v>
      </c>
      <c r="H116" s="113">
        <f>VLOOKUP(B116,'Rate Calc '!$F$14:$M$54,5,FALSE)</f>
        <v>161.94360799999998</v>
      </c>
      <c r="I116" s="113">
        <f>VLOOKUP(B116,'Rate Calc '!$F$14:$M$54,6,FALSE)</f>
        <v>60.957616000000002</v>
      </c>
      <c r="J116" s="113">
        <f>VLOOKUP(B116,'Rate Calc '!$F$14:$M$54,7,FALSE)</f>
        <v>502.96654699999999</v>
      </c>
      <c r="K116" s="114">
        <f>VLOOKUP(B116,'Rate Calc '!$F$14:$M$54,8,FALSE)</f>
        <v>1071.630547</v>
      </c>
    </row>
    <row r="117" spans="1:11" x14ac:dyDescent="0.25">
      <c r="A117" s="54" t="s">
        <v>416</v>
      </c>
      <c r="B117" s="109" t="s">
        <v>232</v>
      </c>
      <c r="C117" s="116" t="s">
        <v>417</v>
      </c>
      <c r="D117" s="111" t="s">
        <v>234</v>
      </c>
      <c r="E117" s="112">
        <f>VLOOKUP(B117,'Rate Calc '!$F$14:$M$54,2,FALSE)</f>
        <v>0.8165</v>
      </c>
      <c r="F117" s="113">
        <f>VLOOKUP(B117,'Rate Calc '!$F$14:$M$54,3,FALSE)</f>
        <v>60.15992</v>
      </c>
      <c r="G117" s="113">
        <f>VLOOKUP(B117,'Rate Calc '!$F$14:$M$54,4,FALSE)</f>
        <v>203.13707500000001</v>
      </c>
      <c r="H117" s="113">
        <f>VLOOKUP(B117,'Rate Calc '!$F$14:$M$54,5,FALSE)</f>
        <v>160.11595999999997</v>
      </c>
      <c r="I117" s="113">
        <f>VLOOKUP(B117,'Rate Calc '!$F$14:$M$54,6,FALSE)</f>
        <v>60.15992</v>
      </c>
      <c r="J117" s="113">
        <f>VLOOKUP(B117,'Rate Calc '!$F$14:$M$54,7,FALSE)</f>
        <v>497.76951500000007</v>
      </c>
      <c r="K117" s="114">
        <f>VLOOKUP(B117,'Rate Calc '!$F$14:$M$54,8,FALSE)</f>
        <v>1060.0495149999999</v>
      </c>
    </row>
    <row r="118" spans="1:11" x14ac:dyDescent="0.25">
      <c r="A118" s="54" t="s">
        <v>418</v>
      </c>
      <c r="B118" s="109" t="s">
        <v>232</v>
      </c>
      <c r="C118" s="116" t="s">
        <v>419</v>
      </c>
      <c r="D118" s="111" t="s">
        <v>234</v>
      </c>
      <c r="E118" s="112">
        <f>VLOOKUP(B118,'Rate Calc '!$F$14:$M$54,2,FALSE)</f>
        <v>0.8165</v>
      </c>
      <c r="F118" s="113">
        <f>VLOOKUP(B118,'Rate Calc '!$F$14:$M$54,3,FALSE)</f>
        <v>60.15992</v>
      </c>
      <c r="G118" s="113">
        <f>VLOOKUP(B118,'Rate Calc '!$F$14:$M$54,4,FALSE)</f>
        <v>203.13707500000001</v>
      </c>
      <c r="H118" s="113">
        <f>VLOOKUP(B118,'Rate Calc '!$F$14:$M$54,5,FALSE)</f>
        <v>160.11595999999997</v>
      </c>
      <c r="I118" s="113">
        <f>VLOOKUP(B118,'Rate Calc '!$F$14:$M$54,6,FALSE)</f>
        <v>60.15992</v>
      </c>
      <c r="J118" s="113">
        <f>VLOOKUP(B118,'Rate Calc '!$F$14:$M$54,7,FALSE)</f>
        <v>497.76951500000007</v>
      </c>
      <c r="K118" s="114">
        <f>VLOOKUP(B118,'Rate Calc '!$F$14:$M$54,8,FALSE)</f>
        <v>1060.0495149999999</v>
      </c>
    </row>
    <row r="119" spans="1:11" x14ac:dyDescent="0.25">
      <c r="A119" s="54" t="s">
        <v>40</v>
      </c>
      <c r="B119" s="109" t="s">
        <v>235</v>
      </c>
      <c r="C119" s="110" t="s">
        <v>420</v>
      </c>
      <c r="D119" s="111" t="s">
        <v>237</v>
      </c>
      <c r="E119" s="112">
        <f>VLOOKUP(B119,'Rate Calc '!$F$14:$M$54,2,FALSE)</f>
        <v>0.86570000000000003</v>
      </c>
      <c r="F119" s="113">
        <f>VLOOKUP(B119,'Rate Calc '!$F$14:$M$54,3,FALSE)</f>
        <v>62.741935999999995</v>
      </c>
      <c r="G119" s="113">
        <f>VLOOKUP(B119,'Rate Calc '!$F$14:$M$54,4,FALSE)</f>
        <v>210.64253500000001</v>
      </c>
      <c r="H119" s="113">
        <f>VLOOKUP(B119,'Rate Calc '!$F$14:$M$54,5,FALSE)</f>
        <v>166.031768</v>
      </c>
      <c r="I119" s="113">
        <f>VLOOKUP(B119,'Rate Calc '!$F$14:$M$54,6,FALSE)</f>
        <v>62.741935999999995</v>
      </c>
      <c r="J119" s="113">
        <f>VLOOKUP(B119,'Rate Calc '!$F$14:$M$54,7,FALSE)</f>
        <v>514.59148700000003</v>
      </c>
      <c r="K119" s="114">
        <f>VLOOKUP(B119,'Rate Calc '!$F$14:$M$54,8,FALSE)</f>
        <v>1097.5354869999999</v>
      </c>
    </row>
    <row r="120" spans="1:11" x14ac:dyDescent="0.25">
      <c r="A120" s="54" t="s">
        <v>421</v>
      </c>
      <c r="B120" s="109" t="s">
        <v>232</v>
      </c>
      <c r="C120" s="116" t="s">
        <v>422</v>
      </c>
      <c r="D120" s="111" t="s">
        <v>234</v>
      </c>
      <c r="E120" s="112">
        <f>VLOOKUP(B120,'Rate Calc '!$F$14:$M$54,2,FALSE)</f>
        <v>0.8165</v>
      </c>
      <c r="F120" s="113">
        <f>VLOOKUP(B120,'Rate Calc '!$F$14:$M$54,3,FALSE)</f>
        <v>60.15992</v>
      </c>
      <c r="G120" s="113">
        <f>VLOOKUP(B120,'Rate Calc '!$F$14:$M$54,4,FALSE)</f>
        <v>203.13707500000001</v>
      </c>
      <c r="H120" s="113">
        <f>VLOOKUP(B120,'Rate Calc '!$F$14:$M$54,5,FALSE)</f>
        <v>160.11595999999997</v>
      </c>
      <c r="I120" s="113">
        <f>VLOOKUP(B120,'Rate Calc '!$F$14:$M$54,6,FALSE)</f>
        <v>60.15992</v>
      </c>
      <c r="J120" s="113">
        <f>VLOOKUP(B120,'Rate Calc '!$F$14:$M$54,7,FALSE)</f>
        <v>497.76951500000007</v>
      </c>
      <c r="K120" s="114">
        <f>VLOOKUP(B120,'Rate Calc '!$F$14:$M$54,8,FALSE)</f>
        <v>1060.0495149999999</v>
      </c>
    </row>
    <row r="121" spans="1:11" x14ac:dyDescent="0.25">
      <c r="A121" s="54" t="s">
        <v>423</v>
      </c>
      <c r="B121" s="109" t="s">
        <v>232</v>
      </c>
      <c r="C121" s="116" t="s">
        <v>424</v>
      </c>
      <c r="D121" s="111" t="s">
        <v>234</v>
      </c>
      <c r="E121" s="112">
        <f>VLOOKUP(B121,'Rate Calc '!$F$14:$M$54,2,FALSE)</f>
        <v>0.8165</v>
      </c>
      <c r="F121" s="113">
        <f>VLOOKUP(B121,'Rate Calc '!$F$14:$M$54,3,FALSE)</f>
        <v>60.15992</v>
      </c>
      <c r="G121" s="113">
        <f>VLOOKUP(B121,'Rate Calc '!$F$14:$M$54,4,FALSE)</f>
        <v>203.13707500000001</v>
      </c>
      <c r="H121" s="113">
        <f>VLOOKUP(B121,'Rate Calc '!$F$14:$M$54,5,FALSE)</f>
        <v>160.11595999999997</v>
      </c>
      <c r="I121" s="113">
        <f>VLOOKUP(B121,'Rate Calc '!$F$14:$M$54,6,FALSE)</f>
        <v>60.15992</v>
      </c>
      <c r="J121" s="113">
        <f>VLOOKUP(B121,'Rate Calc '!$F$14:$M$54,7,FALSE)</f>
        <v>497.76951500000007</v>
      </c>
      <c r="K121" s="114">
        <f>VLOOKUP(B121,'Rate Calc '!$F$14:$M$54,8,FALSE)</f>
        <v>1060.0495149999999</v>
      </c>
    </row>
    <row r="122" spans="1:11" x14ac:dyDescent="0.25">
      <c r="A122" s="118" t="s">
        <v>425</v>
      </c>
      <c r="B122" s="109" t="s">
        <v>232</v>
      </c>
      <c r="C122" s="116" t="s">
        <v>426</v>
      </c>
      <c r="D122" s="111" t="s">
        <v>234</v>
      </c>
      <c r="E122" s="112">
        <f>VLOOKUP(B122,'Rate Calc '!$F$14:$M$54,2,FALSE)</f>
        <v>0.8165</v>
      </c>
      <c r="F122" s="113">
        <f>VLOOKUP(B122,'Rate Calc '!$F$14:$M$54,3,FALSE)</f>
        <v>60.15992</v>
      </c>
      <c r="G122" s="113">
        <f>VLOOKUP(B122,'Rate Calc '!$F$14:$M$54,4,FALSE)</f>
        <v>203.13707500000001</v>
      </c>
      <c r="H122" s="113">
        <f>VLOOKUP(B122,'Rate Calc '!$F$14:$M$54,5,FALSE)</f>
        <v>160.11595999999997</v>
      </c>
      <c r="I122" s="113">
        <f>VLOOKUP(B122,'Rate Calc '!$F$14:$M$54,6,FALSE)</f>
        <v>60.15992</v>
      </c>
      <c r="J122" s="113">
        <f>VLOOKUP(B122,'Rate Calc '!$F$14:$M$54,7,FALSE)</f>
        <v>497.76951500000007</v>
      </c>
      <c r="K122" s="114">
        <f>VLOOKUP(B122,'Rate Calc '!$F$14:$M$54,8,FALSE)</f>
        <v>1060.0495149999999</v>
      </c>
    </row>
    <row r="123" spans="1:11" x14ac:dyDescent="0.25">
      <c r="A123" s="54" t="s">
        <v>427</v>
      </c>
      <c r="B123" s="109" t="s">
        <v>232</v>
      </c>
      <c r="C123" s="116" t="s">
        <v>428</v>
      </c>
      <c r="D123" s="111" t="s">
        <v>234</v>
      </c>
      <c r="E123" s="112">
        <f>VLOOKUP(B123,'Rate Calc '!$F$14:$M$54,2,FALSE)</f>
        <v>0.8165</v>
      </c>
      <c r="F123" s="113">
        <f>VLOOKUP(B123,'Rate Calc '!$F$14:$M$54,3,FALSE)</f>
        <v>60.15992</v>
      </c>
      <c r="G123" s="113">
        <f>VLOOKUP(B123,'Rate Calc '!$F$14:$M$54,4,FALSE)</f>
        <v>203.13707500000001</v>
      </c>
      <c r="H123" s="113">
        <f>VLOOKUP(B123,'Rate Calc '!$F$14:$M$54,5,FALSE)</f>
        <v>160.11595999999997</v>
      </c>
      <c r="I123" s="113">
        <f>VLOOKUP(B123,'Rate Calc '!$F$14:$M$54,6,FALSE)</f>
        <v>60.15992</v>
      </c>
      <c r="J123" s="113">
        <f>VLOOKUP(B123,'Rate Calc '!$F$14:$M$54,7,FALSE)</f>
        <v>497.76951500000007</v>
      </c>
      <c r="K123" s="114">
        <f>VLOOKUP(B123,'Rate Calc '!$F$14:$M$54,8,FALSE)</f>
        <v>1060.0495149999999</v>
      </c>
    </row>
    <row r="124" spans="1:11" x14ac:dyDescent="0.25">
      <c r="A124" s="54" t="s">
        <v>429</v>
      </c>
      <c r="B124" s="109" t="s">
        <v>232</v>
      </c>
      <c r="C124" s="116" t="s">
        <v>430</v>
      </c>
      <c r="D124" s="111" t="s">
        <v>234</v>
      </c>
      <c r="E124" s="112">
        <f>VLOOKUP(B124,'Rate Calc '!$F$14:$M$54,2,FALSE)</f>
        <v>0.8165</v>
      </c>
      <c r="F124" s="113">
        <f>VLOOKUP(B124,'Rate Calc '!$F$14:$M$54,3,FALSE)</f>
        <v>60.15992</v>
      </c>
      <c r="G124" s="113">
        <f>VLOOKUP(B124,'Rate Calc '!$F$14:$M$54,4,FALSE)</f>
        <v>203.13707500000001</v>
      </c>
      <c r="H124" s="113">
        <f>VLOOKUP(B124,'Rate Calc '!$F$14:$M$54,5,FALSE)</f>
        <v>160.11595999999997</v>
      </c>
      <c r="I124" s="113">
        <f>VLOOKUP(B124,'Rate Calc '!$F$14:$M$54,6,FALSE)</f>
        <v>60.15992</v>
      </c>
      <c r="J124" s="113">
        <f>VLOOKUP(B124,'Rate Calc '!$F$14:$M$54,7,FALSE)</f>
        <v>497.76951500000007</v>
      </c>
      <c r="K124" s="114">
        <f>VLOOKUP(B124,'Rate Calc '!$F$14:$M$54,8,FALSE)</f>
        <v>1060.0495149999999</v>
      </c>
    </row>
    <row r="125" spans="1:11" ht="13" thickBot="1" x14ac:dyDescent="0.3">
      <c r="A125" s="119" t="s">
        <v>90</v>
      </c>
      <c r="B125" s="120" t="s">
        <v>249</v>
      </c>
      <c r="C125" s="110" t="s">
        <v>431</v>
      </c>
      <c r="D125" s="111" t="s">
        <v>237</v>
      </c>
      <c r="E125" s="121">
        <f>VLOOKUP(B125,'Rate Calc '!$F$14:$M$54,2,FALSE)</f>
        <v>0.94489999999999996</v>
      </c>
      <c r="F125" s="122">
        <f>VLOOKUP(B125,'Rate Calc '!$F$14:$M$54,3,FALSE)</f>
        <v>66.898351999999988</v>
      </c>
      <c r="G125" s="122">
        <f>VLOOKUP(B125,'Rate Calc '!$F$14:$M$54,4,FALSE)</f>
        <v>222.72449499999999</v>
      </c>
      <c r="H125" s="122">
        <f>VLOOKUP(B125,'Rate Calc '!$F$14:$M$54,5,FALSE)</f>
        <v>175.554776</v>
      </c>
      <c r="I125" s="122">
        <f>VLOOKUP(B125,'Rate Calc '!$F$14:$M$54,6,FALSE)</f>
        <v>66.898351999999988</v>
      </c>
      <c r="J125" s="122">
        <f>VLOOKUP(B125,'Rate Calc '!$F$14:$M$54,7,FALSE)</f>
        <v>541.67075899999998</v>
      </c>
      <c r="K125" s="123">
        <f>VLOOKUP(B125,'Rate Calc '!$F$14:$M$54,8,FALSE)</f>
        <v>1157.8787589999999</v>
      </c>
    </row>
    <row r="126" spans="1:11" x14ac:dyDescent="0.25">
      <c r="C126" s="61"/>
    </row>
    <row r="127" spans="1:11" x14ac:dyDescent="0.25">
      <c r="A127" s="96" t="s">
        <v>432</v>
      </c>
      <c r="C127" s="61"/>
    </row>
    <row r="129" spans="3:3" x14ac:dyDescent="0.25">
      <c r="C129" s="116"/>
    </row>
  </sheetData>
  <autoFilter ref="A5:K125" xr:uid="{CD397DF7-AE9F-4D2A-86B4-A94AB04B7D51}">
    <sortState xmlns:xlrd2="http://schemas.microsoft.com/office/spreadsheetml/2017/richdata2" ref="A6:K125">
      <sortCondition ref="A6:A125"/>
    </sortState>
  </autoFilter>
  <mergeCells count="1">
    <mergeCell ref="A4:K4"/>
  </mergeCells>
  <printOptions horizontalCentered="1"/>
  <pageMargins left="0.1" right="0.1" top="0.25" bottom="0.7" header="0.3" footer="0.3"/>
  <pageSetup scale="97" fitToHeight="4" orientation="landscape" r:id="rId1"/>
  <headerFooter>
    <oddFooter>&amp;L&amp;"Cambria,Regular"Prepared by Myers and Stauffer LC, &amp;D&amp;C&amp;"Cambria,Regular"Source: Federal Register Volume 90, No. 148&amp;R&amp;"Cambria,Regular"Page &amp;P of &amp;N</oddFooter>
  </headerFooter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MS Provider Letter" ma:contentTypeID="0x0101008DA2CD0899BBAE4D907571C6908B6AC70012190DE0FAEAD649A0F28B976FB5BD99" ma:contentTypeVersion="8" ma:contentTypeDescription="" ma:contentTypeScope="" ma:versionID="9ed37861270ac0efc9424fac88283939">
  <xsd:schema xmlns:xsd="http://www.w3.org/2001/XMLSchema" xmlns:xs="http://www.w3.org/2001/XMLSchema" xmlns:p="http://schemas.microsoft.com/office/2006/metadata/properties" xmlns:ns2="9d98fa39-7fbd-4685-a488-797cac822720" xmlns:ns3="fdbd306d-9ecd-4c95-826c-c285ba0bc3b3" xmlns:ns4="dcdf0062-15e6-47f3-91ae-956c1b802128" targetNamespace="http://schemas.microsoft.com/office/2006/metadata/properties" ma:root="true" ma:fieldsID="fe3a7c7df6a356d7440f8fb2fc41ff6a" ns2:_="" ns3:_="" ns4:_="">
    <xsd:import namespace="9d98fa39-7fbd-4685-a488-797cac822720"/>
    <xsd:import namespace="fdbd306d-9ecd-4c95-826c-c285ba0bc3b3"/>
    <xsd:import namespace="dcdf0062-15e6-47f3-91ae-956c1b802128"/>
    <xsd:element name="properties">
      <xsd:complexType>
        <xsd:sequence>
          <xsd:element name="documentManagement">
            <xsd:complexType>
              <xsd:all>
                <xsd:element ref="ns2:Provider_x0020_Type" minOccurs="0"/>
                <xsd:element ref="ns2:Search_x0020_Year" minOccurs="0"/>
                <xsd:element ref="ns2:Waiver_x0020_Type" minOccurs="0"/>
                <xsd:element ref="ns3:chfsDmsFeeRateSchedTerms" minOccurs="0"/>
                <xsd:element ref="ns4:b9w7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Provider_x0020_Type" ma:index="8" nillable="true" ma:displayName="Provider Type" ma:list="{4b565b23-a38d-42c6-8eab-9519a0cf77f4}" ma:internalName="Provider_x0020_Type" ma:readOnly="false" ma:showField="Title" ma:web="9d98fa39-7fbd-4685-a488-797cac822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arch_x0020_Year" ma:index="9" nillable="true" ma:displayName="Search Year" ma:list="{fa70f04e-4ddd-4fef-a643-108353521042}" ma:internalName="Search_x0020_Year" ma:showField="Title" ma:web="9d98fa39-7fbd-4685-a488-797cac822720">
      <xsd:simpleType>
        <xsd:restriction base="dms:Lookup"/>
      </xsd:simpleType>
    </xsd:element>
    <xsd:element name="Waiver_x0020_Type" ma:index="10" nillable="true" ma:displayName="Waiver Type" ma:list="{9fb6ab84-5b1e-4d85-881c-f820b3f8e347}" ma:internalName="Waiver_x0020_Type" ma:showField="Title" ma:web="9d98fa39-7fbd-4685-a488-797cac822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d306d-9ecd-4c95-826c-c285ba0bc3b3" elementFormDefault="qualified">
    <xsd:import namespace="http://schemas.microsoft.com/office/2006/documentManagement/types"/>
    <xsd:import namespace="http://schemas.microsoft.com/office/infopath/2007/PartnerControls"/>
    <xsd:element name="chfsDmsFeeRateSchedTerms" ma:index="11" nillable="true" ma:displayName="Fee and Rate Schedule Terms" ma:format="Dropdown" ma:internalName="chfsDmsFeeRateSchedTerms">
      <xsd:simpleType>
        <xsd:restriction base="dms:Choice">
          <xsd:enumeration value="Audiology"/>
          <xsd:enumeration value="Ambulatory Surgical Center Services"/>
          <xsd:enumeration value="Behavioral Health and Substance Abuse"/>
          <xsd:enumeration value="Chiropractor"/>
          <xsd:enumeration value="Clinical Lab"/>
          <xsd:enumeration value="Community Mental Health Center Rates"/>
          <xsd:enumeration value="DRG Relative Weights"/>
          <xsd:enumeration value="Durable Medicail Equipment (DME)"/>
          <xsd:enumeration value="Home Health Rates"/>
          <xsd:enumeration value="Hospice Rates"/>
          <xsd:enumeration value="Hospital Outpatient Lab"/>
          <xsd:enumeration value="Nursing Facility Rates (NF)"/>
          <xsd:enumeration value="Nursing Facility Lab"/>
          <xsd:enumeration value="Occupational Therapy"/>
          <xsd:enumeration value="Oxygen"/>
          <xsd:enumeration value="Physical Therapy"/>
          <xsd:enumeration value="Physician"/>
          <xsd:enumeration value="Physician Administered Drug List"/>
          <xsd:enumeration value="Private Duty Nursing (PDN)"/>
          <xsd:enumeration value="Preventative"/>
          <xsd:enumeration value="Radiology"/>
          <xsd:enumeration value="Renal Dialysis Rates"/>
          <xsd:enumeration value="Speech Pathology"/>
          <xsd:enumeration value="Transportation"/>
          <xsd:enumeration value="Vis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df0062-15e6-47f3-91ae-956c1b802128" elementFormDefault="qualified">
    <xsd:import namespace="http://schemas.microsoft.com/office/2006/documentManagement/types"/>
    <xsd:import namespace="http://schemas.microsoft.com/office/infopath/2007/PartnerControls"/>
    <xsd:element name="b9w7" ma:index="12" nillable="true" ma:displayName="Date and Time" ma:internalName="b9w7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9w7 xmlns="dcdf0062-15e6-47f3-91ae-956c1b802128" xsi:nil="true"/>
    <Provider_x0020_Type xmlns="9d98fa39-7fbd-4685-a488-797cac822720"/>
    <Waiver_x0020_Type xmlns="9d98fa39-7fbd-4685-a488-797cac822720"/>
    <chfsDmsFeeRateSchedTerms xmlns="fdbd306d-9ecd-4c95-826c-c285ba0bc3b3">Hospice Rates</chfsDmsFeeRateSchedTerms>
    <Search_x0020_Year xmlns="9d98fa39-7fbd-4685-a488-797cac822720">23</Search_x0020_Year>
  </documentManagement>
</p:properties>
</file>

<file path=customXml/itemProps1.xml><?xml version="1.0" encoding="utf-8"?>
<ds:datastoreItem xmlns:ds="http://schemas.openxmlformats.org/officeDocument/2006/customXml" ds:itemID="{07863901-45FC-4129-A2DD-5208976EC02C}"/>
</file>

<file path=customXml/itemProps2.xml><?xml version="1.0" encoding="utf-8"?>
<ds:datastoreItem xmlns:ds="http://schemas.openxmlformats.org/officeDocument/2006/customXml" ds:itemID="{BA21D40C-98A0-4D6C-A75A-BA0A229578FF}"/>
</file>

<file path=customXml/itemProps3.xml><?xml version="1.0" encoding="utf-8"?>
<ds:datastoreItem xmlns:ds="http://schemas.openxmlformats.org/officeDocument/2006/customXml" ds:itemID="{1B455915-3E4E-4E0C-85A0-2D63128151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Rate Calc </vt:lpstr>
      <vt:lpstr>Facility Summary</vt:lpstr>
      <vt:lpstr>County Summary</vt:lpstr>
      <vt:lpstr>'County Summary'!Print_Area</vt:lpstr>
      <vt:lpstr>'Facility Summary'!Print_Area</vt:lpstr>
      <vt:lpstr>'Rate Calc '!Print_Area</vt:lpstr>
      <vt:lpstr>'County Summary'!Print_Titles</vt:lpstr>
    </vt:vector>
  </TitlesOfParts>
  <Company>Myers and Stauffer, LC.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Hospice Rates</dc:title>
  <dc:creator>Tiffany Buchanan</dc:creator>
  <cp:lastModifiedBy>Claes, Kelly E (CHFS DMS DLTSS)</cp:lastModifiedBy>
  <cp:lastPrinted>2025-10-01T13:00:39Z</cp:lastPrinted>
  <dcterms:created xsi:type="dcterms:W3CDTF">2025-09-24T17:22:22Z</dcterms:created>
  <dcterms:modified xsi:type="dcterms:W3CDTF">2025-10-01T13:00:42Z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0x0101008DA2CD0899BBAE4D907571C6908B6AC70012190DE0FAEAD649A0F28B976FB5BD99</vt:lpwstr>
  </property>
</Properties>
</file>